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-120" yWindow="-120" windowWidth="29040" windowHeight="15840"/>
  </bookViews>
  <sheets>
    <sheet name="ЗМІСТ" sheetId="24" r:id="rId1"/>
    <sheet name="1.1" sheetId="28" r:id="rId2"/>
    <sheet name="1.2" sheetId="29" r:id="rId3"/>
    <sheet name="1.3" sheetId="30" r:id="rId4"/>
    <sheet name="2.1" sheetId="33" r:id="rId5"/>
    <sheet name="2.2" sheetId="34" r:id="rId6"/>
    <sheet name="2.3" sheetId="35" r:id="rId7"/>
    <sheet name="3.1" sheetId="36" r:id="rId8"/>
    <sheet name="3.2" sheetId="37" r:id="rId9"/>
    <sheet name="3.3" sheetId="38" r:id="rId10"/>
    <sheet name="4.1" sheetId="39" r:id="rId11"/>
    <sheet name="4.2" sheetId="40" r:id="rId12"/>
    <sheet name="4.3" sheetId="41" r:id="rId13"/>
    <sheet name="5.1" sheetId="42" r:id="rId14"/>
    <sheet name="5.2" sheetId="44" r:id="rId15"/>
    <sheet name="5.3" sheetId="45" r:id="rId16"/>
  </sheets>
  <definedNames>
    <definedName name="_Z1">#REF!</definedName>
    <definedName name="_xlnm._FilterDatabase" localSheetId="3" hidden="1">'1.3'!#REF!</definedName>
    <definedName name="_xlnm._FilterDatabase" localSheetId="6" hidden="1">'2.3'!#REF!</definedName>
    <definedName name="_xlnm._FilterDatabase" localSheetId="9" hidden="1">'3.3'!#REF!</definedName>
    <definedName name="_xlnm._FilterDatabase" localSheetId="12" hidden="1">'4.3'!#REF!</definedName>
    <definedName name="_xlnm._FilterDatabase" localSheetId="15" hidden="1">'5.3'!#REF!</definedName>
    <definedName name="_xlnm.Print_Area" localSheetId="1">'1.1'!$A$1:$I$52</definedName>
    <definedName name="_xlnm.Print_Area" localSheetId="2">'1.2'!$A$1:$I$46</definedName>
    <definedName name="_xlnm.Print_Area" localSheetId="3">'1.3'!$A$1:$Z$72</definedName>
    <definedName name="_xlnm.Print_Area" localSheetId="4">'2.1'!$A$1:$I$52</definedName>
    <definedName name="_xlnm.Print_Area" localSheetId="5">'2.2'!$A$1:$I$46</definedName>
    <definedName name="_xlnm.Print_Area" localSheetId="6">'2.3'!$A$1:$Z$72</definedName>
    <definedName name="_xlnm.Print_Area" localSheetId="7">'3.1'!$A$1:$I$52</definedName>
    <definedName name="_xlnm.Print_Area" localSheetId="8">'3.2'!$A$1:$I$46</definedName>
    <definedName name="_xlnm.Print_Area" localSheetId="9">'3.3'!$A$1:$Z$72</definedName>
    <definedName name="_xlnm.Print_Area" localSheetId="10">'4.1'!$A$1:$I$52</definedName>
    <definedName name="_xlnm.Print_Area" localSheetId="11">'4.2'!$A$1:$I$42</definedName>
    <definedName name="_xlnm.Print_Area" localSheetId="12">'4.3'!$A$1:$Z$72</definedName>
    <definedName name="_xlnm.Print_Area" localSheetId="13">'5.1'!$A$1:$I$58</definedName>
    <definedName name="_xlnm.Print_Area" localSheetId="14">'5.2'!$A$1:$I$52</definedName>
    <definedName name="_xlnm.Print_Area" localSheetId="15">'5.3'!$A$1:$Z$74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9" l="1"/>
  <c r="I47" i="39"/>
  <c r="I46" i="39"/>
  <c r="I45" i="39"/>
  <c r="I44" i="39"/>
  <c r="I42" i="39"/>
  <c r="I41" i="39"/>
  <c r="I40" i="39"/>
  <c r="I39" i="39"/>
  <c r="I38" i="39"/>
  <c r="I37" i="39"/>
  <c r="I34" i="39"/>
  <c r="I33" i="39"/>
  <c r="I32" i="39"/>
  <c r="I29" i="39"/>
  <c r="I28" i="39"/>
  <c r="I27" i="39"/>
  <c r="I26" i="39"/>
  <c r="I23" i="39"/>
  <c r="I22" i="39"/>
  <c r="I21" i="39"/>
  <c r="I20" i="39"/>
  <c r="I19" i="39"/>
  <c r="I18" i="39"/>
  <c r="I15" i="39"/>
  <c r="I14" i="39"/>
  <c r="I13" i="39"/>
  <c r="I12" i="39"/>
  <c r="I11" i="39"/>
  <c r="I10" i="39"/>
  <c r="Y46" i="45"/>
  <c r="W34" i="38"/>
  <c r="W33" i="38"/>
  <c r="W32" i="38"/>
  <c r="W31" i="38"/>
  <c r="W29" i="38"/>
  <c r="W28" i="38"/>
  <c r="W27" i="38"/>
  <c r="W26" i="38"/>
  <c r="W25" i="38"/>
  <c r="W24" i="38"/>
  <c r="W23" i="38"/>
  <c r="W22" i="38"/>
  <c r="W21" i="38"/>
  <c r="W20" i="38"/>
  <c r="W18" i="38"/>
  <c r="W17" i="38"/>
  <c r="W16" i="38"/>
  <c r="W15" i="38"/>
  <c r="W14" i="38"/>
  <c r="W13" i="38"/>
  <c r="W12" i="38"/>
  <c r="W11" i="38"/>
  <c r="W10" i="38"/>
  <c r="W9" i="38"/>
  <c r="W8" i="38"/>
  <c r="T34" i="38"/>
  <c r="T33" i="38"/>
  <c r="T32" i="38"/>
  <c r="T31" i="38"/>
  <c r="T29" i="38"/>
  <c r="T28" i="38"/>
  <c r="T27" i="38"/>
  <c r="T26" i="38"/>
  <c r="T25" i="38"/>
  <c r="T24" i="38"/>
  <c r="T23" i="38"/>
  <c r="T22" i="38"/>
  <c r="T21" i="38"/>
  <c r="T20" i="38"/>
  <c r="T18" i="38"/>
  <c r="T17" i="38"/>
  <c r="T16" i="38"/>
  <c r="T15" i="38"/>
  <c r="T14" i="38"/>
  <c r="T13" i="38"/>
  <c r="T12" i="38"/>
  <c r="T11" i="38"/>
  <c r="T10" i="38"/>
  <c r="T9" i="38"/>
  <c r="T8" i="38"/>
  <c r="Q34" i="38"/>
  <c r="Q33" i="38"/>
  <c r="Q32" i="38"/>
  <c r="Q31" i="38"/>
  <c r="Q29" i="38"/>
  <c r="Q28" i="38"/>
  <c r="Q27" i="38"/>
  <c r="Q26" i="38"/>
  <c r="Q25" i="38"/>
  <c r="Q24" i="38"/>
  <c r="Q23" i="38"/>
  <c r="Q22" i="38"/>
  <c r="Q21" i="38"/>
  <c r="Q20" i="38"/>
  <c r="Q18" i="38"/>
  <c r="Q17" i="38"/>
  <c r="Q16" i="38"/>
  <c r="Q15" i="38"/>
  <c r="Q14" i="38"/>
  <c r="Q13" i="38"/>
  <c r="Q12" i="38"/>
  <c r="Q11" i="38"/>
  <c r="Q10" i="38"/>
  <c r="Q9" i="38"/>
  <c r="Q8" i="38"/>
  <c r="K34" i="38"/>
  <c r="K33" i="38"/>
  <c r="K32" i="38"/>
  <c r="K31" i="38"/>
  <c r="K29" i="38"/>
  <c r="K28" i="38"/>
  <c r="K27" i="38"/>
  <c r="K26" i="38"/>
  <c r="K25" i="38"/>
  <c r="K24" i="38"/>
  <c r="K23" i="38"/>
  <c r="K22" i="38"/>
  <c r="K21" i="38"/>
  <c r="K20" i="38"/>
  <c r="K18" i="38"/>
  <c r="K17" i="38"/>
  <c r="K16" i="38"/>
  <c r="K15" i="38"/>
  <c r="K14" i="38"/>
  <c r="K13" i="38"/>
  <c r="K12" i="38"/>
  <c r="K11" i="38"/>
  <c r="K10" i="38"/>
  <c r="K9" i="38"/>
  <c r="K8" i="38"/>
  <c r="H34" i="38"/>
  <c r="H33" i="38"/>
  <c r="H32" i="38"/>
  <c r="H31" i="38"/>
  <c r="H29" i="38"/>
  <c r="H28" i="38"/>
  <c r="H27" i="38"/>
  <c r="H26" i="38"/>
  <c r="H25" i="38"/>
  <c r="H24" i="38"/>
  <c r="H23" i="38"/>
  <c r="H22" i="38"/>
  <c r="H21" i="38"/>
  <c r="H20" i="38"/>
  <c r="H18" i="38"/>
  <c r="H17" i="38"/>
  <c r="H16" i="38"/>
  <c r="H15" i="38"/>
  <c r="H14" i="38"/>
  <c r="H13" i="38"/>
  <c r="H12" i="38"/>
  <c r="H11" i="38"/>
  <c r="H10" i="38"/>
  <c r="H9" i="38"/>
  <c r="H8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8" i="38"/>
  <c r="E17" i="38"/>
  <c r="E16" i="38"/>
  <c r="E15" i="38"/>
  <c r="E14" i="38"/>
  <c r="E13" i="38"/>
  <c r="E12" i="38"/>
  <c r="E11" i="38"/>
  <c r="E10" i="38"/>
  <c r="E9" i="38"/>
  <c r="E8" i="38"/>
  <c r="I42" i="37"/>
  <c r="I41" i="37"/>
  <c r="I40" i="37"/>
  <c r="I39" i="37"/>
  <c r="I38" i="37"/>
  <c r="I37" i="37"/>
  <c r="I36" i="37"/>
  <c r="I35" i="37"/>
  <c r="I34" i="37"/>
  <c r="I33" i="37"/>
  <c r="I32" i="37"/>
  <c r="I31" i="37"/>
  <c r="I30" i="37"/>
  <c r="I26" i="37"/>
  <c r="I25" i="37"/>
  <c r="I24" i="37"/>
  <c r="I23" i="37"/>
  <c r="I22" i="37"/>
  <c r="I21" i="37"/>
  <c r="I20" i="37"/>
  <c r="I19" i="37"/>
  <c r="I18" i="37"/>
  <c r="I17" i="37"/>
  <c r="I16" i="37"/>
  <c r="I15" i="37"/>
  <c r="I14" i="37"/>
  <c r="I13" i="37"/>
  <c r="I12" i="37"/>
  <c r="I11" i="37"/>
  <c r="I10" i="37"/>
  <c r="I10" i="36"/>
  <c r="I11" i="36"/>
  <c r="I12" i="36"/>
  <c r="I13" i="36"/>
  <c r="I14" i="36"/>
  <c r="I15" i="36"/>
  <c r="I18" i="36"/>
  <c r="I19" i="36"/>
  <c r="I20" i="36"/>
  <c r="I21" i="36"/>
  <c r="I22" i="36"/>
  <c r="I23" i="36"/>
  <c r="I26" i="36"/>
  <c r="I27" i="36"/>
  <c r="I28" i="36"/>
  <c r="I29" i="36"/>
  <c r="I32" i="36"/>
  <c r="I33" i="36"/>
  <c r="I34" i="36"/>
  <c r="I37" i="36"/>
  <c r="I38" i="36"/>
  <c r="I39" i="36"/>
  <c r="I40" i="36"/>
  <c r="I41" i="36"/>
  <c r="I42" i="36"/>
  <c r="I44" i="36"/>
  <c r="I45" i="36"/>
  <c r="I46" i="36"/>
  <c r="I47" i="36"/>
  <c r="I48" i="36"/>
  <c r="Y68" i="35"/>
  <c r="W34" i="35"/>
  <c r="W33" i="35"/>
  <c r="W32" i="35"/>
  <c r="W31" i="35"/>
  <c r="W29" i="35"/>
  <c r="W28" i="35"/>
  <c r="W27" i="35"/>
  <c r="W26" i="35"/>
  <c r="W25" i="35"/>
  <c r="W24" i="35"/>
  <c r="W23" i="35"/>
  <c r="W22" i="35"/>
  <c r="W21" i="35"/>
  <c r="W20" i="35"/>
  <c r="W18" i="35"/>
  <c r="W17" i="35"/>
  <c r="W16" i="35"/>
  <c r="W15" i="35"/>
  <c r="W14" i="35"/>
  <c r="W13" i="35"/>
  <c r="W12" i="35"/>
  <c r="W11" i="35"/>
  <c r="W10" i="35"/>
  <c r="W9" i="35"/>
  <c r="W8" i="35"/>
  <c r="T34" i="35"/>
  <c r="T33" i="35"/>
  <c r="T32" i="35"/>
  <c r="T31" i="35"/>
  <c r="T29" i="35"/>
  <c r="T28" i="35"/>
  <c r="T27" i="35"/>
  <c r="T26" i="35"/>
  <c r="T25" i="35"/>
  <c r="T24" i="35"/>
  <c r="T23" i="35"/>
  <c r="T22" i="35"/>
  <c r="T21" i="35"/>
  <c r="T20" i="35"/>
  <c r="T18" i="35"/>
  <c r="T17" i="35"/>
  <c r="T16" i="35"/>
  <c r="T15" i="35"/>
  <c r="T14" i="35"/>
  <c r="T13" i="35"/>
  <c r="T12" i="35"/>
  <c r="T11" i="35"/>
  <c r="T10" i="35"/>
  <c r="T9" i="35"/>
  <c r="T8" i="35"/>
  <c r="Q34" i="35"/>
  <c r="Q33" i="35"/>
  <c r="Q32" i="35"/>
  <c r="Q31" i="35"/>
  <c r="Q29" i="35"/>
  <c r="Q28" i="35"/>
  <c r="Q27" i="35"/>
  <c r="Q26" i="35"/>
  <c r="Q25" i="35"/>
  <c r="Q24" i="35"/>
  <c r="Q23" i="35"/>
  <c r="Q22" i="35"/>
  <c r="Q21" i="35"/>
  <c r="Q20" i="35"/>
  <c r="Q18" i="35"/>
  <c r="Q17" i="35"/>
  <c r="Q16" i="35"/>
  <c r="Q15" i="35"/>
  <c r="Q14" i="35"/>
  <c r="Q13" i="35"/>
  <c r="Q12" i="35"/>
  <c r="Q11" i="35"/>
  <c r="Q10" i="35"/>
  <c r="Q9" i="35"/>
  <c r="Q8" i="35"/>
  <c r="K34" i="35"/>
  <c r="K33" i="35"/>
  <c r="K32" i="35"/>
  <c r="K31" i="35"/>
  <c r="K29" i="35"/>
  <c r="K28" i="35"/>
  <c r="K27" i="35"/>
  <c r="K26" i="35"/>
  <c r="K25" i="35"/>
  <c r="K24" i="35"/>
  <c r="K23" i="35"/>
  <c r="K22" i="35"/>
  <c r="K21" i="35"/>
  <c r="K20" i="35"/>
  <c r="K18" i="35"/>
  <c r="K17" i="35"/>
  <c r="K16" i="35"/>
  <c r="K15" i="35"/>
  <c r="K14" i="35"/>
  <c r="K13" i="35"/>
  <c r="K12" i="35"/>
  <c r="K11" i="35"/>
  <c r="K10" i="35"/>
  <c r="K9" i="35"/>
  <c r="K8" i="35"/>
  <c r="H34" i="35"/>
  <c r="H33" i="35"/>
  <c r="H32" i="35"/>
  <c r="H31" i="35"/>
  <c r="H29" i="35"/>
  <c r="H28" i="35"/>
  <c r="H27" i="35"/>
  <c r="H26" i="35"/>
  <c r="H25" i="35"/>
  <c r="H24" i="35"/>
  <c r="H23" i="35"/>
  <c r="H22" i="35"/>
  <c r="H21" i="35"/>
  <c r="H20" i="35"/>
  <c r="H18" i="35"/>
  <c r="H17" i="35"/>
  <c r="H16" i="35"/>
  <c r="H15" i="35"/>
  <c r="H14" i="35"/>
  <c r="H13" i="35"/>
  <c r="H12" i="35"/>
  <c r="H11" i="35"/>
  <c r="H10" i="35"/>
  <c r="H9" i="35"/>
  <c r="H8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8" i="35"/>
  <c r="E17" i="35"/>
  <c r="E16" i="35"/>
  <c r="E15" i="35"/>
  <c r="E14" i="35"/>
  <c r="E13" i="35"/>
  <c r="E12" i="35"/>
  <c r="E11" i="35"/>
  <c r="E10" i="35"/>
  <c r="E9" i="35"/>
  <c r="E8" i="35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10" i="33"/>
  <c r="I11" i="33"/>
  <c r="I12" i="33"/>
  <c r="I13" i="33"/>
  <c r="I14" i="33"/>
  <c r="I15" i="33"/>
  <c r="I18" i="33"/>
  <c r="I19" i="33"/>
  <c r="I20" i="33"/>
  <c r="I21" i="33"/>
  <c r="I22" i="33"/>
  <c r="I23" i="33"/>
  <c r="I26" i="33"/>
  <c r="I27" i="33"/>
  <c r="I28" i="33"/>
  <c r="I29" i="33"/>
  <c r="I32" i="33"/>
  <c r="I33" i="33"/>
  <c r="I34" i="33"/>
  <c r="I37" i="33"/>
  <c r="I38" i="33"/>
  <c r="I39" i="33"/>
  <c r="I40" i="33"/>
  <c r="I41" i="33"/>
  <c r="I42" i="33"/>
  <c r="I44" i="33"/>
  <c r="I45" i="33"/>
  <c r="I46" i="33"/>
  <c r="I47" i="33"/>
  <c r="I48" i="33"/>
  <c r="X41" i="30"/>
  <c r="Z41" i="30" s="1"/>
  <c r="X42" i="30"/>
  <c r="Z42" i="30" s="1"/>
  <c r="X43" i="30"/>
  <c r="Z43" i="30" s="1"/>
  <c r="X44" i="30"/>
  <c r="Z44" i="30" s="1"/>
  <c r="X45" i="30"/>
  <c r="Z45" i="30" s="1"/>
  <c r="X46" i="30"/>
  <c r="Z46" i="30" s="1"/>
  <c r="X47" i="30"/>
  <c r="Z47" i="30" s="1"/>
  <c r="X48" i="30"/>
  <c r="Z48" i="30" s="1"/>
  <c r="X49" i="30"/>
  <c r="X50" i="30"/>
  <c r="Z50" i="30" s="1"/>
  <c r="X51" i="30"/>
  <c r="Z51" i="30" s="1"/>
  <c r="X52" i="30"/>
  <c r="X53" i="30"/>
  <c r="Z53" i="30" s="1"/>
  <c r="X54" i="30"/>
  <c r="Z54" i="30" s="1"/>
  <c r="X55" i="30"/>
  <c r="Z55" i="30" s="1"/>
  <c r="X56" i="30"/>
  <c r="Z56" i="30" s="1"/>
  <c r="X57" i="30"/>
  <c r="Z57" i="30" s="1"/>
  <c r="X58" i="30"/>
  <c r="Z58" i="30" s="1"/>
  <c r="X59" i="30"/>
  <c r="Z59" i="30" s="1"/>
  <c r="X60" i="30"/>
  <c r="Z60" i="30" s="1"/>
  <c r="X61" i="30"/>
  <c r="Z61" i="30" s="1"/>
  <c r="X62" i="30"/>
  <c r="Z62" i="30" s="1"/>
  <c r="X63" i="30"/>
  <c r="Z63" i="30" s="1"/>
  <c r="X64" i="30"/>
  <c r="Z64" i="30" s="1"/>
  <c r="X65" i="30"/>
  <c r="Z65" i="30" s="1"/>
  <c r="X66" i="30"/>
  <c r="Z66" i="30" s="1"/>
  <c r="X67" i="30"/>
  <c r="Z67" i="30" s="1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8" i="30"/>
  <c r="Q10" i="30"/>
  <c r="Q11" i="30"/>
  <c r="Q13" i="30"/>
  <c r="Q14" i="30"/>
  <c r="Q15" i="30"/>
  <c r="Q16" i="30"/>
  <c r="Q17" i="30"/>
  <c r="Q18" i="30"/>
  <c r="Q19" i="30"/>
  <c r="Q20" i="30"/>
  <c r="Q21" i="30"/>
  <c r="Q22" i="30"/>
  <c r="Q23" i="30"/>
  <c r="Q24" i="30"/>
  <c r="Q25" i="30"/>
  <c r="Q26" i="30"/>
  <c r="Q27" i="30"/>
  <c r="Q28" i="30"/>
  <c r="Q29" i="30"/>
  <c r="Q31" i="30"/>
  <c r="Q32" i="30"/>
  <c r="Q33" i="30"/>
  <c r="Q34" i="30"/>
  <c r="Q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1" i="30"/>
  <c r="K32" i="30"/>
  <c r="K33" i="30"/>
  <c r="K34" i="30"/>
  <c r="K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1" i="30"/>
  <c r="H32" i="30"/>
  <c r="H33" i="30"/>
  <c r="H34" i="30"/>
  <c r="H9" i="30"/>
  <c r="E10" i="30"/>
  <c r="E11" i="30"/>
  <c r="E12" i="30"/>
  <c r="E13" i="30"/>
  <c r="E14" i="30"/>
  <c r="E15" i="30"/>
  <c r="E16" i="30"/>
  <c r="E17" i="30"/>
  <c r="E18" i="30"/>
  <c r="E20" i="30"/>
  <c r="E21" i="30"/>
  <c r="E22" i="30"/>
  <c r="E23" i="30"/>
  <c r="E24" i="30"/>
  <c r="E25" i="30"/>
  <c r="E26" i="30"/>
  <c r="E27" i="30"/>
  <c r="E28" i="30"/>
  <c r="E29" i="30"/>
  <c r="E31" i="30"/>
  <c r="E32" i="30"/>
  <c r="E33" i="30"/>
  <c r="E34" i="30"/>
  <c r="E9" i="30"/>
  <c r="I42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26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10" i="28"/>
  <c r="I11" i="28"/>
  <c r="I12" i="28"/>
  <c r="I13" i="28"/>
  <c r="I14" i="28"/>
  <c r="I15" i="28"/>
  <c r="I18" i="28"/>
  <c r="I19" i="28"/>
  <c r="I20" i="28"/>
  <c r="I21" i="28"/>
  <c r="I22" i="28"/>
  <c r="I23" i="28"/>
  <c r="I26" i="28"/>
  <c r="I27" i="28"/>
  <c r="I28" i="28"/>
  <c r="I29" i="28"/>
  <c r="I32" i="28"/>
  <c r="I33" i="28"/>
  <c r="I34" i="28"/>
  <c r="I37" i="28"/>
  <c r="I38" i="28"/>
  <c r="I39" i="28"/>
  <c r="I40" i="28"/>
  <c r="I41" i="28"/>
  <c r="I42" i="28"/>
  <c r="I44" i="28"/>
  <c r="I45" i="28"/>
  <c r="I46" i="28"/>
  <c r="I47" i="28"/>
  <c r="I48" i="28"/>
  <c r="Y62" i="45"/>
  <c r="Y58" i="45"/>
  <c r="Y54" i="45"/>
  <c r="Y51" i="45"/>
  <c r="Y49" i="45"/>
  <c r="Y43" i="45"/>
  <c r="Y41" i="45"/>
  <c r="K45" i="45"/>
  <c r="K50" i="45"/>
  <c r="K53" i="45"/>
  <c r="K58" i="45"/>
  <c r="K63" i="45"/>
  <c r="K41" i="45"/>
  <c r="V8" i="45"/>
  <c r="U8" i="45"/>
  <c r="S8" i="45"/>
  <c r="T8" i="45" s="1"/>
  <c r="R8" i="45"/>
  <c r="P8" i="45"/>
  <c r="O8" i="45"/>
  <c r="J8" i="45"/>
  <c r="I8" i="45"/>
  <c r="G8" i="45"/>
  <c r="H8" i="45" s="1"/>
  <c r="F8" i="45"/>
  <c r="D8" i="45"/>
  <c r="C8" i="45"/>
  <c r="S11" i="45"/>
  <c r="R11" i="45"/>
  <c r="S12" i="45"/>
  <c r="R12" i="45"/>
  <c r="F10" i="45"/>
  <c r="G10" i="45"/>
  <c r="I10" i="45"/>
  <c r="J10" i="45"/>
  <c r="O10" i="45"/>
  <c r="P10" i="45"/>
  <c r="R10" i="45"/>
  <c r="S10" i="45"/>
  <c r="U10" i="45"/>
  <c r="V10" i="45"/>
  <c r="F11" i="45"/>
  <c r="G11" i="45"/>
  <c r="I11" i="45"/>
  <c r="J11" i="45"/>
  <c r="O11" i="45"/>
  <c r="P11" i="45"/>
  <c r="U11" i="45"/>
  <c r="V11" i="45"/>
  <c r="F12" i="45"/>
  <c r="G12" i="45"/>
  <c r="I12" i="45"/>
  <c r="J12" i="45"/>
  <c r="O12" i="45"/>
  <c r="P12" i="45"/>
  <c r="U12" i="45"/>
  <c r="V12" i="45"/>
  <c r="F13" i="45"/>
  <c r="G13" i="45"/>
  <c r="I13" i="45"/>
  <c r="J13" i="45"/>
  <c r="O13" i="45"/>
  <c r="P13" i="45"/>
  <c r="R13" i="45"/>
  <c r="S13" i="45"/>
  <c r="U13" i="45"/>
  <c r="V13" i="45"/>
  <c r="F14" i="45"/>
  <c r="G14" i="45"/>
  <c r="I14" i="45"/>
  <c r="J14" i="45"/>
  <c r="O14" i="45"/>
  <c r="P14" i="45"/>
  <c r="R14" i="45"/>
  <c r="S14" i="45"/>
  <c r="U14" i="45"/>
  <c r="V14" i="45"/>
  <c r="F15" i="45"/>
  <c r="G15" i="45"/>
  <c r="I15" i="45"/>
  <c r="J15" i="45"/>
  <c r="O15" i="45"/>
  <c r="P15" i="45"/>
  <c r="R15" i="45"/>
  <c r="S15" i="45"/>
  <c r="U15" i="45"/>
  <c r="V15" i="45"/>
  <c r="F16" i="45"/>
  <c r="G16" i="45"/>
  <c r="I16" i="45"/>
  <c r="J16" i="45"/>
  <c r="O16" i="45"/>
  <c r="P16" i="45"/>
  <c r="R16" i="45"/>
  <c r="S16" i="45"/>
  <c r="U16" i="45"/>
  <c r="V16" i="45"/>
  <c r="F17" i="45"/>
  <c r="G17" i="45"/>
  <c r="I17" i="45"/>
  <c r="J17" i="45"/>
  <c r="O17" i="45"/>
  <c r="P17" i="45"/>
  <c r="R17" i="45"/>
  <c r="S17" i="45"/>
  <c r="U17" i="45"/>
  <c r="V17" i="45"/>
  <c r="F18" i="45"/>
  <c r="G18" i="45"/>
  <c r="I18" i="45"/>
  <c r="J18" i="45"/>
  <c r="O18" i="45"/>
  <c r="P18" i="45"/>
  <c r="R18" i="45"/>
  <c r="S18" i="45"/>
  <c r="U18" i="45"/>
  <c r="V18" i="45"/>
  <c r="F19" i="45"/>
  <c r="G19" i="45"/>
  <c r="I19" i="45"/>
  <c r="J19" i="45"/>
  <c r="O19" i="45"/>
  <c r="P19" i="45"/>
  <c r="R19" i="45"/>
  <c r="S19" i="45"/>
  <c r="U19" i="45"/>
  <c r="V19" i="45"/>
  <c r="F20" i="45"/>
  <c r="G20" i="45"/>
  <c r="I20" i="45"/>
  <c r="J20" i="45"/>
  <c r="O20" i="45"/>
  <c r="P20" i="45"/>
  <c r="R20" i="45"/>
  <c r="S20" i="45"/>
  <c r="U20" i="45"/>
  <c r="V20" i="45"/>
  <c r="F21" i="45"/>
  <c r="H21" i="45" s="1"/>
  <c r="G21" i="45"/>
  <c r="I21" i="45"/>
  <c r="J21" i="45"/>
  <c r="O21" i="45"/>
  <c r="P21" i="45"/>
  <c r="R21" i="45"/>
  <c r="T21" i="45" s="1"/>
  <c r="S21" i="45"/>
  <c r="U21" i="45"/>
  <c r="V21" i="45"/>
  <c r="F22" i="45"/>
  <c r="G22" i="45"/>
  <c r="I22" i="45"/>
  <c r="J22" i="45"/>
  <c r="O22" i="45"/>
  <c r="P22" i="45"/>
  <c r="R22" i="45"/>
  <c r="S22" i="45"/>
  <c r="U22" i="45"/>
  <c r="V22" i="45"/>
  <c r="F23" i="45"/>
  <c r="G23" i="45"/>
  <c r="I23" i="45"/>
  <c r="J23" i="45"/>
  <c r="O23" i="45"/>
  <c r="P23" i="45"/>
  <c r="R23" i="45"/>
  <c r="S23" i="45"/>
  <c r="U23" i="45"/>
  <c r="V23" i="45"/>
  <c r="F24" i="45"/>
  <c r="G24" i="45"/>
  <c r="I24" i="45"/>
  <c r="J24" i="45"/>
  <c r="O24" i="45"/>
  <c r="P24" i="45"/>
  <c r="R24" i="45"/>
  <c r="S24" i="45"/>
  <c r="U24" i="45"/>
  <c r="V24" i="45"/>
  <c r="F25" i="45"/>
  <c r="G25" i="45"/>
  <c r="I25" i="45"/>
  <c r="J25" i="45"/>
  <c r="O25" i="45"/>
  <c r="P25" i="45"/>
  <c r="R25" i="45"/>
  <c r="S25" i="45"/>
  <c r="U25" i="45"/>
  <c r="V25" i="45"/>
  <c r="F26" i="45"/>
  <c r="G26" i="45"/>
  <c r="I26" i="45"/>
  <c r="J26" i="45"/>
  <c r="O26" i="45"/>
  <c r="P26" i="45"/>
  <c r="R26" i="45"/>
  <c r="S26" i="45"/>
  <c r="U26" i="45"/>
  <c r="V26" i="45"/>
  <c r="F27" i="45"/>
  <c r="G27" i="45"/>
  <c r="I27" i="45"/>
  <c r="J27" i="45"/>
  <c r="O27" i="45"/>
  <c r="P27" i="45"/>
  <c r="R27" i="45"/>
  <c r="S27" i="45"/>
  <c r="U27" i="45"/>
  <c r="V27" i="45"/>
  <c r="F28" i="45"/>
  <c r="G28" i="45"/>
  <c r="I28" i="45"/>
  <c r="J28" i="45"/>
  <c r="O28" i="45"/>
  <c r="P28" i="45"/>
  <c r="R28" i="45"/>
  <c r="S28" i="45"/>
  <c r="U28" i="45"/>
  <c r="V28" i="45"/>
  <c r="F29" i="45"/>
  <c r="G29" i="45"/>
  <c r="I29" i="45"/>
  <c r="J29" i="45"/>
  <c r="O29" i="45"/>
  <c r="Q29" i="45" s="1"/>
  <c r="P29" i="45"/>
  <c r="R29" i="45"/>
  <c r="S29" i="45"/>
  <c r="U29" i="45"/>
  <c r="V29" i="45"/>
  <c r="F30" i="45"/>
  <c r="G30" i="45"/>
  <c r="I30" i="45"/>
  <c r="J30" i="45"/>
  <c r="O30" i="45"/>
  <c r="P30" i="45"/>
  <c r="R30" i="45"/>
  <c r="S30" i="45"/>
  <c r="U30" i="45"/>
  <c r="V30" i="45"/>
  <c r="F31" i="45"/>
  <c r="G31" i="45"/>
  <c r="I31" i="45"/>
  <c r="J31" i="45"/>
  <c r="O31" i="45"/>
  <c r="P31" i="45"/>
  <c r="R31" i="45"/>
  <c r="S31" i="45"/>
  <c r="U31" i="45"/>
  <c r="W31" i="45" s="1"/>
  <c r="V31" i="45"/>
  <c r="F32" i="45"/>
  <c r="G32" i="45"/>
  <c r="I32" i="45"/>
  <c r="J32" i="45"/>
  <c r="O32" i="45"/>
  <c r="P32" i="45"/>
  <c r="R32" i="45"/>
  <c r="S32" i="45"/>
  <c r="U32" i="45"/>
  <c r="V32" i="45"/>
  <c r="F33" i="45"/>
  <c r="G33" i="45"/>
  <c r="I33" i="45"/>
  <c r="J33" i="45"/>
  <c r="O33" i="45"/>
  <c r="P33" i="45"/>
  <c r="R33" i="45"/>
  <c r="S33" i="45"/>
  <c r="U33" i="45"/>
  <c r="V33" i="45"/>
  <c r="F34" i="45"/>
  <c r="G34" i="45"/>
  <c r="I34" i="45"/>
  <c r="J34" i="45"/>
  <c r="O34" i="45"/>
  <c r="P34" i="45"/>
  <c r="R34" i="45"/>
  <c r="T34" i="45" s="1"/>
  <c r="S34" i="45"/>
  <c r="U34" i="45"/>
  <c r="V34" i="45"/>
  <c r="V9" i="45"/>
  <c r="U9" i="45"/>
  <c r="S9" i="45"/>
  <c r="R9" i="45"/>
  <c r="P9" i="45"/>
  <c r="O9" i="45"/>
  <c r="J9" i="45"/>
  <c r="I9" i="45"/>
  <c r="G9" i="45"/>
  <c r="F9" i="45"/>
  <c r="C10" i="45"/>
  <c r="D10" i="45"/>
  <c r="C11" i="45"/>
  <c r="D11" i="45"/>
  <c r="C12" i="45"/>
  <c r="D12" i="45"/>
  <c r="C13" i="45"/>
  <c r="D13" i="45"/>
  <c r="C14" i="45"/>
  <c r="D14" i="45"/>
  <c r="C15" i="45"/>
  <c r="D15" i="45"/>
  <c r="C16" i="45"/>
  <c r="D16" i="45"/>
  <c r="C17" i="45"/>
  <c r="D17" i="45"/>
  <c r="C18" i="45"/>
  <c r="D18" i="45"/>
  <c r="C19" i="45"/>
  <c r="D19" i="45"/>
  <c r="C20" i="45"/>
  <c r="D20" i="45"/>
  <c r="C21" i="45"/>
  <c r="D21" i="45"/>
  <c r="C22" i="45"/>
  <c r="D22" i="45"/>
  <c r="C23" i="45"/>
  <c r="D23" i="45"/>
  <c r="C24" i="45"/>
  <c r="D24" i="45"/>
  <c r="C25" i="45"/>
  <c r="D25" i="45"/>
  <c r="C26" i="45"/>
  <c r="D26" i="45"/>
  <c r="C27" i="45"/>
  <c r="D27" i="45"/>
  <c r="C28" i="45"/>
  <c r="D28" i="45"/>
  <c r="C29" i="45"/>
  <c r="D29" i="45"/>
  <c r="C30" i="45"/>
  <c r="D30" i="45"/>
  <c r="C31" i="45"/>
  <c r="D31" i="45"/>
  <c r="C32" i="45"/>
  <c r="D32" i="45"/>
  <c r="C33" i="45"/>
  <c r="D33" i="45"/>
  <c r="C34" i="45"/>
  <c r="D34" i="45"/>
  <c r="D9" i="45"/>
  <c r="C9" i="45"/>
  <c r="G15" i="42"/>
  <c r="G10" i="42"/>
  <c r="H10" i="42"/>
  <c r="G11" i="42"/>
  <c r="H11" i="42"/>
  <c r="G12" i="42"/>
  <c r="H12" i="42"/>
  <c r="G13" i="42"/>
  <c r="H13" i="42"/>
  <c r="G14" i="42"/>
  <c r="H14" i="42"/>
  <c r="H15" i="42"/>
  <c r="G18" i="42"/>
  <c r="H18" i="42"/>
  <c r="G19" i="42"/>
  <c r="H19" i="42"/>
  <c r="G20" i="42"/>
  <c r="H20" i="42"/>
  <c r="I20" i="42" s="1"/>
  <c r="G21" i="42"/>
  <c r="H21" i="42"/>
  <c r="G22" i="42"/>
  <c r="H22" i="42"/>
  <c r="I22" i="42" s="1"/>
  <c r="G23" i="42"/>
  <c r="H23" i="42"/>
  <c r="G26" i="42"/>
  <c r="H26" i="42"/>
  <c r="I26" i="42" s="1"/>
  <c r="G27" i="42"/>
  <c r="H27" i="42"/>
  <c r="G28" i="42"/>
  <c r="H28" i="42"/>
  <c r="I28" i="42" s="1"/>
  <c r="G29" i="42"/>
  <c r="H29" i="42"/>
  <c r="G32" i="42"/>
  <c r="H32" i="42"/>
  <c r="I32" i="42" s="1"/>
  <c r="G33" i="42"/>
  <c r="H33" i="42"/>
  <c r="G34" i="42"/>
  <c r="H34" i="42"/>
  <c r="I34" i="42" s="1"/>
  <c r="G37" i="42"/>
  <c r="H37" i="42"/>
  <c r="G38" i="42"/>
  <c r="H38" i="42"/>
  <c r="I38" i="42" s="1"/>
  <c r="G39" i="42"/>
  <c r="H39" i="42"/>
  <c r="G40" i="42"/>
  <c r="H40" i="42"/>
  <c r="I40" i="42" s="1"/>
  <c r="G41" i="42"/>
  <c r="H41" i="42"/>
  <c r="G42" i="42"/>
  <c r="H42" i="42"/>
  <c r="I42" i="42" s="1"/>
  <c r="G44" i="42"/>
  <c r="H44" i="42"/>
  <c r="G45" i="42"/>
  <c r="H45" i="42"/>
  <c r="I45" i="42" s="1"/>
  <c r="G46" i="42"/>
  <c r="H46" i="42"/>
  <c r="G47" i="42"/>
  <c r="H47" i="42"/>
  <c r="I47" i="42" s="1"/>
  <c r="G48" i="42"/>
  <c r="H48" i="42"/>
  <c r="G35" i="33"/>
  <c r="G35" i="36"/>
  <c r="G17" i="44"/>
  <c r="G10" i="44"/>
  <c r="H10" i="44"/>
  <c r="G11" i="44"/>
  <c r="I11" i="44" s="1"/>
  <c r="H11" i="44"/>
  <c r="G12" i="44"/>
  <c r="H12" i="44"/>
  <c r="G13" i="44"/>
  <c r="H13" i="44"/>
  <c r="G14" i="44"/>
  <c r="H14" i="44"/>
  <c r="G15" i="44"/>
  <c r="I15" i="44" s="1"/>
  <c r="H15" i="44"/>
  <c r="G16" i="44"/>
  <c r="H16" i="44"/>
  <c r="H17" i="44"/>
  <c r="G18" i="44"/>
  <c r="H18" i="44"/>
  <c r="I18" i="44" s="1"/>
  <c r="G19" i="44"/>
  <c r="H19" i="44"/>
  <c r="G20" i="44"/>
  <c r="H20" i="44"/>
  <c r="I20" i="44" s="1"/>
  <c r="G21" i="44"/>
  <c r="H21" i="44"/>
  <c r="G22" i="44"/>
  <c r="H22" i="44"/>
  <c r="I22" i="44" s="1"/>
  <c r="G23" i="44"/>
  <c r="H23" i="44"/>
  <c r="G24" i="44"/>
  <c r="H24" i="44"/>
  <c r="G25" i="44"/>
  <c r="H25" i="44"/>
  <c r="G26" i="44"/>
  <c r="H26" i="44"/>
  <c r="I26" i="44" s="1"/>
  <c r="G30" i="44"/>
  <c r="H30" i="44"/>
  <c r="G31" i="44"/>
  <c r="H31" i="44"/>
  <c r="G32" i="44"/>
  <c r="H32" i="44"/>
  <c r="G33" i="44"/>
  <c r="H33" i="44"/>
  <c r="I33" i="44" s="1"/>
  <c r="G34" i="44"/>
  <c r="I34" i="44" s="1"/>
  <c r="H34" i="44"/>
  <c r="G35" i="44"/>
  <c r="H35" i="44"/>
  <c r="I35" i="44" s="1"/>
  <c r="G36" i="44"/>
  <c r="H36" i="44"/>
  <c r="G37" i="44"/>
  <c r="H37" i="44"/>
  <c r="I37" i="44" s="1"/>
  <c r="G38" i="44"/>
  <c r="H38" i="44"/>
  <c r="G39" i="44"/>
  <c r="H39" i="44"/>
  <c r="I39" i="44" s="1"/>
  <c r="G40" i="44"/>
  <c r="H40" i="44"/>
  <c r="G41" i="44"/>
  <c r="H41" i="44"/>
  <c r="I41" i="44" s="1"/>
  <c r="G42" i="44"/>
  <c r="H42" i="44"/>
  <c r="I24" i="44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41" i="41"/>
  <c r="V42" i="41"/>
  <c r="V43" i="41"/>
  <c r="V44" i="41"/>
  <c r="V45" i="41"/>
  <c r="V46" i="41"/>
  <c r="V47" i="41"/>
  <c r="V48" i="41"/>
  <c r="V49" i="41"/>
  <c r="V50" i="41"/>
  <c r="V51" i="41"/>
  <c r="V52" i="41"/>
  <c r="V53" i="41"/>
  <c r="V54" i="41"/>
  <c r="V55" i="41"/>
  <c r="V56" i="41"/>
  <c r="V57" i="41"/>
  <c r="V58" i="41"/>
  <c r="V59" i="41"/>
  <c r="V60" i="41"/>
  <c r="V61" i="41"/>
  <c r="V62" i="41"/>
  <c r="V63" i="41"/>
  <c r="V64" i="41"/>
  <c r="V65" i="41"/>
  <c r="V66" i="41"/>
  <c r="V67" i="41"/>
  <c r="V41" i="41"/>
  <c r="I12" i="40"/>
  <c r="I13" i="40"/>
  <c r="I14" i="40"/>
  <c r="I15" i="40"/>
  <c r="H24" i="39"/>
  <c r="H25" i="39"/>
  <c r="H30" i="39"/>
  <c r="H31" i="39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41" i="38"/>
  <c r="V42" i="38"/>
  <c r="V43" i="38"/>
  <c r="V44" i="38"/>
  <c r="V45" i="38"/>
  <c r="V46" i="38"/>
  <c r="V47" i="38"/>
  <c r="V48" i="38"/>
  <c r="V49" i="38"/>
  <c r="V50" i="38"/>
  <c r="V51" i="38"/>
  <c r="V52" i="38"/>
  <c r="V53" i="38"/>
  <c r="V54" i="38"/>
  <c r="V55" i="38"/>
  <c r="V56" i="38"/>
  <c r="V57" i="38"/>
  <c r="V58" i="38"/>
  <c r="V59" i="38"/>
  <c r="V60" i="38"/>
  <c r="V61" i="38"/>
  <c r="V62" i="38"/>
  <c r="V63" i="38"/>
  <c r="V64" i="38"/>
  <c r="V65" i="38"/>
  <c r="V66" i="38"/>
  <c r="V67" i="38"/>
  <c r="V41" i="38"/>
  <c r="V42" i="35"/>
  <c r="V43" i="35"/>
  <c r="V43" i="45" s="1"/>
  <c r="V44" i="35"/>
  <c r="V45" i="35"/>
  <c r="V46" i="35"/>
  <c r="V47" i="35"/>
  <c r="V47" i="45" s="1"/>
  <c r="V48" i="35"/>
  <c r="V49" i="35"/>
  <c r="V50" i="35"/>
  <c r="V51" i="35"/>
  <c r="V52" i="35"/>
  <c r="V53" i="35"/>
  <c r="V54" i="35"/>
  <c r="V55" i="35"/>
  <c r="V55" i="45" s="1"/>
  <c r="V56" i="35"/>
  <c r="V57" i="35"/>
  <c r="V58" i="35"/>
  <c r="V59" i="35"/>
  <c r="V59" i="45" s="1"/>
  <c r="V60" i="35"/>
  <c r="V61" i="35"/>
  <c r="V62" i="35"/>
  <c r="V63" i="35"/>
  <c r="V63" i="45" s="1"/>
  <c r="V64" i="35"/>
  <c r="V65" i="35"/>
  <c r="V66" i="35"/>
  <c r="V67" i="35"/>
  <c r="V41" i="35"/>
  <c r="K48" i="35"/>
  <c r="K48" i="45" s="1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41" i="35"/>
  <c r="I36" i="44" l="1"/>
  <c r="I16" i="44"/>
  <c r="I14" i="44"/>
  <c r="I12" i="44"/>
  <c r="I10" i="44"/>
  <c r="I41" i="42"/>
  <c r="I13" i="42"/>
  <c r="I11" i="42"/>
  <c r="V57" i="45"/>
  <c r="V45" i="45"/>
  <c r="V65" i="45"/>
  <c r="V49" i="45"/>
  <c r="V61" i="45"/>
  <c r="V53" i="45"/>
  <c r="K13" i="45"/>
  <c r="I40" i="44"/>
  <c r="I38" i="44"/>
  <c r="I32" i="44"/>
  <c r="I30" i="44"/>
  <c r="V51" i="45"/>
  <c r="H68" i="35"/>
  <c r="V68" i="35"/>
  <c r="E33" i="45"/>
  <c r="E31" i="45"/>
  <c r="E29" i="45"/>
  <c r="E27" i="45"/>
  <c r="E25" i="45"/>
  <c r="E23" i="45"/>
  <c r="E21" i="45"/>
  <c r="E19" i="45"/>
  <c r="E17" i="45"/>
  <c r="E15" i="45"/>
  <c r="E13" i="45"/>
  <c r="K68" i="35"/>
  <c r="I31" i="44"/>
  <c r="I42" i="44"/>
  <c r="I25" i="44"/>
  <c r="I23" i="44"/>
  <c r="I21" i="44"/>
  <c r="I19" i="44"/>
  <c r="I37" i="42"/>
  <c r="I14" i="42"/>
  <c r="I12" i="42"/>
  <c r="I10" i="42"/>
  <c r="K9" i="45"/>
  <c r="T9" i="45"/>
  <c r="W10" i="45"/>
  <c r="H10" i="45"/>
  <c r="K28" i="45"/>
  <c r="T26" i="45"/>
  <c r="V62" i="45"/>
  <c r="V58" i="45"/>
  <c r="V54" i="45"/>
  <c r="V50" i="45"/>
  <c r="V46" i="45"/>
  <c r="V42" i="45"/>
  <c r="Q33" i="45"/>
  <c r="K32" i="45"/>
  <c r="T30" i="45"/>
  <c r="K23" i="45"/>
  <c r="Q18" i="45"/>
  <c r="W16" i="45"/>
  <c r="T11" i="45"/>
  <c r="H65" i="45"/>
  <c r="H53" i="45"/>
  <c r="W27" i="45"/>
  <c r="Q27" i="45"/>
  <c r="V66" i="45"/>
  <c r="H61" i="45"/>
  <c r="H57" i="45"/>
  <c r="H49" i="45"/>
  <c r="H45" i="45"/>
  <c r="H34" i="45"/>
  <c r="W32" i="45"/>
  <c r="K31" i="45"/>
  <c r="H30" i="45"/>
  <c r="W28" i="45"/>
  <c r="Q25" i="45"/>
  <c r="T22" i="45"/>
  <c r="T20" i="45"/>
  <c r="K16" i="45"/>
  <c r="Q15" i="45"/>
  <c r="H11" i="45"/>
  <c r="T10" i="45"/>
  <c r="V41" i="45"/>
  <c r="V64" i="45"/>
  <c r="V60" i="45"/>
  <c r="V56" i="45"/>
  <c r="V52" i="45"/>
  <c r="V48" i="45"/>
  <c r="V44" i="45"/>
  <c r="H67" i="45"/>
  <c r="H63" i="45"/>
  <c r="H59" i="45"/>
  <c r="H55" i="45"/>
  <c r="H51" i="45"/>
  <c r="H47" i="45"/>
  <c r="H43" i="45"/>
  <c r="V67" i="45"/>
  <c r="I48" i="42"/>
  <c r="I46" i="42"/>
  <c r="I44" i="42"/>
  <c r="I39" i="42"/>
  <c r="I33" i="42"/>
  <c r="I29" i="42"/>
  <c r="I27" i="42"/>
  <c r="I23" i="42"/>
  <c r="I21" i="42"/>
  <c r="I19" i="42"/>
  <c r="I18" i="42"/>
  <c r="H66" i="45"/>
  <c r="H62" i="45"/>
  <c r="H58" i="45"/>
  <c r="H54" i="45"/>
  <c r="H50" i="45"/>
  <c r="H46" i="45"/>
  <c r="H42" i="45"/>
  <c r="E11" i="45"/>
  <c r="K30" i="45"/>
  <c r="H15" i="45"/>
  <c r="W12" i="45"/>
  <c r="H41" i="45"/>
  <c r="H64" i="45"/>
  <c r="H60" i="45"/>
  <c r="H56" i="45"/>
  <c r="H52" i="45"/>
  <c r="H48" i="45"/>
  <c r="H44" i="45"/>
  <c r="H26" i="45"/>
  <c r="E8" i="45"/>
  <c r="K8" i="45"/>
  <c r="W8" i="45"/>
  <c r="W24" i="45"/>
  <c r="K24" i="45"/>
  <c r="T23" i="45"/>
  <c r="K20" i="45"/>
  <c r="T19" i="45"/>
  <c r="H19" i="45"/>
  <c r="W18" i="45"/>
  <c r="Q13" i="45"/>
  <c r="K12" i="45"/>
  <c r="I13" i="44"/>
  <c r="G35" i="42"/>
  <c r="I15" i="42"/>
  <c r="X68" i="30"/>
  <c r="Z49" i="30"/>
  <c r="E9" i="45"/>
  <c r="K33" i="45"/>
  <c r="T32" i="45"/>
  <c r="H31" i="45"/>
  <c r="Q30" i="45"/>
  <c r="T28" i="45"/>
  <c r="T27" i="45"/>
  <c r="H27" i="45"/>
  <c r="K25" i="45"/>
  <c r="T24" i="45"/>
  <c r="H23" i="45"/>
  <c r="Q22" i="45"/>
  <c r="W20" i="45"/>
  <c r="W19" i="45"/>
  <c r="Q19" i="45"/>
  <c r="T18" i="45"/>
  <c r="T15" i="45"/>
  <c r="Q14" i="45"/>
  <c r="K14" i="45"/>
  <c r="K11" i="45"/>
  <c r="E34" i="45"/>
  <c r="E32" i="45"/>
  <c r="E30" i="45"/>
  <c r="E28" i="45"/>
  <c r="E26" i="45"/>
  <c r="E24" i="45"/>
  <c r="E20" i="45"/>
  <c r="E18" i="45"/>
  <c r="E16" i="45"/>
  <c r="E14" i="45"/>
  <c r="E12" i="45"/>
  <c r="E10" i="45"/>
  <c r="Q34" i="45"/>
  <c r="H32" i="45"/>
  <c r="Q31" i="45"/>
  <c r="H28" i="45"/>
  <c r="Q26" i="45"/>
  <c r="H24" i="45"/>
  <c r="W23" i="45"/>
  <c r="Q23" i="45"/>
  <c r="H22" i="45"/>
  <c r="Q21" i="45"/>
  <c r="W17" i="45"/>
  <c r="Q17" i="45"/>
  <c r="K17" i="45"/>
  <c r="T16" i="45"/>
  <c r="H13" i="45"/>
  <c r="H12" i="45"/>
  <c r="W11" i="45"/>
  <c r="Q9" i="45"/>
  <c r="W9" i="45"/>
  <c r="W33" i="45"/>
  <c r="T31" i="45"/>
  <c r="W29" i="45"/>
  <c r="K29" i="45"/>
  <c r="K27" i="45"/>
  <c r="W25" i="45"/>
  <c r="Q16" i="45"/>
  <c r="T14" i="45"/>
  <c r="E22" i="45"/>
  <c r="H9" i="45"/>
  <c r="K34" i="45"/>
  <c r="H33" i="45"/>
  <c r="Q28" i="45"/>
  <c r="W22" i="45"/>
  <c r="W21" i="45"/>
  <c r="K19" i="45"/>
  <c r="K18" i="45"/>
  <c r="K15" i="45"/>
  <c r="T13" i="45"/>
  <c r="Q12" i="45"/>
  <c r="T12" i="45"/>
  <c r="Q8" i="45"/>
  <c r="K22" i="45"/>
  <c r="T17" i="45"/>
  <c r="T33" i="45"/>
  <c r="Q32" i="45"/>
  <c r="H29" i="45"/>
  <c r="W26" i="45"/>
  <c r="T25" i="45"/>
  <c r="Q24" i="45"/>
  <c r="K21" i="45"/>
  <c r="Q20" i="45"/>
  <c r="H20" i="45"/>
  <c r="H18" i="45"/>
  <c r="H17" i="45"/>
  <c r="H16" i="45"/>
  <c r="W15" i="45"/>
  <c r="W14" i="45"/>
  <c r="H14" i="45"/>
  <c r="W13" i="45"/>
  <c r="Q11" i="45"/>
  <c r="Q10" i="45"/>
  <c r="K10" i="45"/>
  <c r="W34" i="45"/>
  <c r="W30" i="45"/>
  <c r="T29" i="45"/>
  <c r="K26" i="45"/>
  <c r="H25" i="45"/>
  <c r="I17" i="44"/>
  <c r="H30" i="36"/>
  <c r="H31" i="36"/>
  <c r="H24" i="36"/>
  <c r="H25" i="36"/>
  <c r="H24" i="33" l="1"/>
  <c r="H25" i="33"/>
  <c r="H30" i="33"/>
  <c r="H31" i="33"/>
  <c r="H31" i="42" l="1"/>
  <c r="H30" i="42"/>
  <c r="H25" i="42"/>
  <c r="H24" i="42"/>
  <c r="V42" i="30"/>
  <c r="V43" i="30"/>
  <c r="V44" i="30"/>
  <c r="V45" i="30"/>
  <c r="V46" i="30"/>
  <c r="V47" i="30"/>
  <c r="V48" i="30"/>
  <c r="V49" i="30"/>
  <c r="V50" i="30"/>
  <c r="V51" i="30"/>
  <c r="V52" i="30"/>
  <c r="V53" i="30"/>
  <c r="V54" i="30"/>
  <c r="V55" i="30"/>
  <c r="V56" i="30"/>
  <c r="V57" i="30"/>
  <c r="V58" i="30"/>
  <c r="V59" i="30"/>
  <c r="V60" i="30"/>
  <c r="V61" i="30"/>
  <c r="V62" i="30"/>
  <c r="V63" i="30"/>
  <c r="V64" i="30"/>
  <c r="V65" i="30"/>
  <c r="V66" i="30"/>
  <c r="V67" i="30"/>
  <c r="V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41" i="30"/>
  <c r="P35" i="30" l="1"/>
  <c r="H24" i="28"/>
  <c r="H25" i="28"/>
  <c r="H31" i="28"/>
  <c r="H30" i="28"/>
  <c r="X42" i="41"/>
  <c r="Z42" i="41" s="1"/>
  <c r="X43" i="41"/>
  <c r="X44" i="41"/>
  <c r="Z44" i="41" s="1"/>
  <c r="X45" i="41"/>
  <c r="Z45" i="41" s="1"/>
  <c r="X46" i="41"/>
  <c r="Z46" i="41" s="1"/>
  <c r="X47" i="41"/>
  <c r="X48" i="41"/>
  <c r="Z48" i="41" s="1"/>
  <c r="X49" i="41"/>
  <c r="Z49" i="41" s="1"/>
  <c r="X50" i="41"/>
  <c r="Z50" i="41" s="1"/>
  <c r="X51" i="41"/>
  <c r="X52" i="41"/>
  <c r="Z52" i="41" s="1"/>
  <c r="X53" i="41"/>
  <c r="Z53" i="41" s="1"/>
  <c r="X54" i="41"/>
  <c r="Z54" i="41" s="1"/>
  <c r="X55" i="41"/>
  <c r="X56" i="41"/>
  <c r="Z56" i="41" s="1"/>
  <c r="X57" i="41"/>
  <c r="Z57" i="41" s="1"/>
  <c r="X58" i="41"/>
  <c r="Z58" i="41" s="1"/>
  <c r="X59" i="41"/>
  <c r="Z59" i="41" s="1"/>
  <c r="X60" i="41"/>
  <c r="Z60" i="41" s="1"/>
  <c r="X61" i="41"/>
  <c r="Z61" i="41" s="1"/>
  <c r="X62" i="41"/>
  <c r="Z62" i="41" s="1"/>
  <c r="X63" i="41"/>
  <c r="Z63" i="41" s="1"/>
  <c r="X64" i="41"/>
  <c r="Z64" i="41" s="1"/>
  <c r="X65" i="41"/>
  <c r="Z65" i="41" s="1"/>
  <c r="X66" i="41"/>
  <c r="Z66" i="41" s="1"/>
  <c r="X67" i="41"/>
  <c r="Z67" i="41" s="1"/>
  <c r="U42" i="41"/>
  <c r="W42" i="41" s="1"/>
  <c r="U43" i="41"/>
  <c r="W43" i="41" s="1"/>
  <c r="U44" i="41"/>
  <c r="W44" i="41" s="1"/>
  <c r="U45" i="41"/>
  <c r="U46" i="41"/>
  <c r="W46" i="41" s="1"/>
  <c r="U47" i="41"/>
  <c r="W47" i="41" s="1"/>
  <c r="U48" i="41"/>
  <c r="W48" i="41" s="1"/>
  <c r="U49" i="41"/>
  <c r="W49" i="41" s="1"/>
  <c r="U50" i="41"/>
  <c r="W50" i="41" s="1"/>
  <c r="U51" i="41"/>
  <c r="W51" i="41" s="1"/>
  <c r="U52" i="41"/>
  <c r="W52" i="41" s="1"/>
  <c r="U53" i="41"/>
  <c r="W53" i="41" s="1"/>
  <c r="U54" i="41"/>
  <c r="W54" i="41" s="1"/>
  <c r="U55" i="41"/>
  <c r="W55" i="41" s="1"/>
  <c r="U56" i="41"/>
  <c r="W56" i="41" s="1"/>
  <c r="U57" i="41"/>
  <c r="W57" i="41" s="1"/>
  <c r="U58" i="41"/>
  <c r="W58" i="41" s="1"/>
  <c r="U59" i="41"/>
  <c r="W59" i="41" s="1"/>
  <c r="U60" i="41"/>
  <c r="W60" i="41" s="1"/>
  <c r="U61" i="41"/>
  <c r="W61" i="41" s="1"/>
  <c r="U62" i="41"/>
  <c r="W62" i="41" s="1"/>
  <c r="U63" i="41"/>
  <c r="W63" i="41" s="1"/>
  <c r="U64" i="41"/>
  <c r="W64" i="41" s="1"/>
  <c r="U65" i="41"/>
  <c r="U66" i="41"/>
  <c r="U67" i="41"/>
  <c r="W67" i="41" s="1"/>
  <c r="J42" i="41"/>
  <c r="L42" i="41" s="1"/>
  <c r="J43" i="41"/>
  <c r="J44" i="41"/>
  <c r="L44" i="41" s="1"/>
  <c r="J45" i="41"/>
  <c r="L45" i="41" s="1"/>
  <c r="J46" i="41"/>
  <c r="L46" i="41" s="1"/>
  <c r="J47" i="41"/>
  <c r="L47" i="41" s="1"/>
  <c r="J48" i="41"/>
  <c r="J49" i="41"/>
  <c r="L49" i="41" s="1"/>
  <c r="J50" i="41"/>
  <c r="L50" i="41" s="1"/>
  <c r="J51" i="41"/>
  <c r="L51" i="41" s="1"/>
  <c r="J52" i="41"/>
  <c r="L52" i="41" s="1"/>
  <c r="J53" i="41"/>
  <c r="L53" i="41" s="1"/>
  <c r="J54" i="41"/>
  <c r="L54" i="41" s="1"/>
  <c r="J55" i="41"/>
  <c r="L55" i="41" s="1"/>
  <c r="J56" i="41"/>
  <c r="L56" i="41" s="1"/>
  <c r="J57" i="41"/>
  <c r="L57" i="41" s="1"/>
  <c r="J58" i="41"/>
  <c r="L58" i="41" s="1"/>
  <c r="J59" i="41"/>
  <c r="L59" i="41" s="1"/>
  <c r="J60" i="41"/>
  <c r="L60" i="41" s="1"/>
  <c r="J61" i="41"/>
  <c r="L61" i="41" s="1"/>
  <c r="J62" i="41"/>
  <c r="L62" i="41" s="1"/>
  <c r="J63" i="41"/>
  <c r="L63" i="41" s="1"/>
  <c r="J64" i="41"/>
  <c r="L64" i="41" s="1"/>
  <c r="J65" i="41"/>
  <c r="L65" i="41" s="1"/>
  <c r="J66" i="41"/>
  <c r="L66" i="41" s="1"/>
  <c r="J67" i="41"/>
  <c r="L67" i="41" s="1"/>
  <c r="G42" i="41"/>
  <c r="I42" i="41" s="1"/>
  <c r="G43" i="41"/>
  <c r="I43" i="41" s="1"/>
  <c r="G44" i="41"/>
  <c r="I44" i="41" s="1"/>
  <c r="G45" i="41"/>
  <c r="I45" i="41" s="1"/>
  <c r="G46" i="41"/>
  <c r="I46" i="41" s="1"/>
  <c r="G47" i="41"/>
  <c r="I47" i="41" s="1"/>
  <c r="G48" i="41"/>
  <c r="I48" i="41" s="1"/>
  <c r="G49" i="41"/>
  <c r="I49" i="41" s="1"/>
  <c r="G50" i="41"/>
  <c r="I50" i="41" s="1"/>
  <c r="G51" i="41"/>
  <c r="I51" i="41" s="1"/>
  <c r="G52" i="41"/>
  <c r="I52" i="41" s="1"/>
  <c r="G53" i="41"/>
  <c r="I53" i="41" s="1"/>
  <c r="G54" i="41"/>
  <c r="I54" i="41" s="1"/>
  <c r="G55" i="41"/>
  <c r="I55" i="41" s="1"/>
  <c r="G56" i="41"/>
  <c r="I56" i="41" s="1"/>
  <c r="G57" i="41"/>
  <c r="I57" i="41" s="1"/>
  <c r="G58" i="41"/>
  <c r="I58" i="41" s="1"/>
  <c r="G59" i="41"/>
  <c r="I59" i="41" s="1"/>
  <c r="G60" i="41"/>
  <c r="I60" i="41" s="1"/>
  <c r="G61" i="41"/>
  <c r="I61" i="41" s="1"/>
  <c r="G62" i="41"/>
  <c r="I62" i="41" s="1"/>
  <c r="G63" i="41"/>
  <c r="I63" i="41" s="1"/>
  <c r="G64" i="41"/>
  <c r="I64" i="41" s="1"/>
  <c r="G65" i="41"/>
  <c r="I65" i="41" s="1"/>
  <c r="G66" i="41"/>
  <c r="I66" i="41" s="1"/>
  <c r="G67" i="41"/>
  <c r="I67" i="41" s="1"/>
  <c r="X41" i="41"/>
  <c r="Z41" i="41" s="1"/>
  <c r="U41" i="41"/>
  <c r="W41" i="41" s="1"/>
  <c r="J41" i="41"/>
  <c r="L41" i="41" s="1"/>
  <c r="G41" i="41"/>
  <c r="X43" i="38"/>
  <c r="Z43" i="38" s="1"/>
  <c r="X46" i="38"/>
  <c r="Z46" i="38" s="1"/>
  <c r="X49" i="38"/>
  <c r="Z49" i="38" s="1"/>
  <c r="X51" i="38"/>
  <c r="X54" i="38"/>
  <c r="Z54" i="38" s="1"/>
  <c r="X58" i="38"/>
  <c r="Z58" i="38" s="1"/>
  <c r="X62" i="38"/>
  <c r="Z62" i="38" s="1"/>
  <c r="X41" i="38"/>
  <c r="Z41" i="38" s="1"/>
  <c r="U42" i="38"/>
  <c r="W42" i="38" s="1"/>
  <c r="U43" i="38"/>
  <c r="W43" i="38" s="1"/>
  <c r="U44" i="38"/>
  <c r="W44" i="38" s="1"/>
  <c r="U45" i="38"/>
  <c r="W45" i="38" s="1"/>
  <c r="U46" i="38"/>
  <c r="W46" i="38" s="1"/>
  <c r="U47" i="38"/>
  <c r="W47" i="38" s="1"/>
  <c r="U48" i="38"/>
  <c r="W48" i="38" s="1"/>
  <c r="U49" i="38"/>
  <c r="W49" i="38" s="1"/>
  <c r="U50" i="38"/>
  <c r="W50" i="38" s="1"/>
  <c r="U51" i="38"/>
  <c r="W51" i="38" s="1"/>
  <c r="U52" i="38"/>
  <c r="U53" i="38"/>
  <c r="U54" i="38"/>
  <c r="W54" i="38" s="1"/>
  <c r="U55" i="38"/>
  <c r="W55" i="38" s="1"/>
  <c r="U56" i="38"/>
  <c r="W56" i="38" s="1"/>
  <c r="U57" i="38"/>
  <c r="W57" i="38" s="1"/>
  <c r="U58" i="38"/>
  <c r="W58" i="38" s="1"/>
  <c r="U59" i="38"/>
  <c r="W59" i="38" s="1"/>
  <c r="U60" i="38"/>
  <c r="W60" i="38" s="1"/>
  <c r="U61" i="38"/>
  <c r="W61" i="38" s="1"/>
  <c r="U62" i="38"/>
  <c r="W62" i="38" s="1"/>
  <c r="U63" i="38"/>
  <c r="W63" i="38" s="1"/>
  <c r="U64" i="38"/>
  <c r="W64" i="38" s="1"/>
  <c r="U65" i="38"/>
  <c r="W65" i="38" s="1"/>
  <c r="U66" i="38"/>
  <c r="W66" i="38" s="1"/>
  <c r="U67" i="38"/>
  <c r="W67" i="38" s="1"/>
  <c r="U41" i="38"/>
  <c r="W41" i="38" s="1"/>
  <c r="J45" i="38"/>
  <c r="L45" i="38" s="1"/>
  <c r="J48" i="38"/>
  <c r="L48" i="38" s="1"/>
  <c r="J50" i="38"/>
  <c r="L50" i="38" s="1"/>
  <c r="J53" i="38"/>
  <c r="L53" i="38" s="1"/>
  <c r="J58" i="38"/>
  <c r="L58" i="38" s="1"/>
  <c r="J63" i="38"/>
  <c r="L63" i="38" s="1"/>
  <c r="J41" i="38"/>
  <c r="L41" i="38" s="1"/>
  <c r="G42" i="38"/>
  <c r="I42" i="38" s="1"/>
  <c r="G43" i="38"/>
  <c r="I43" i="38" s="1"/>
  <c r="G44" i="38"/>
  <c r="I44" i="38" s="1"/>
  <c r="G45" i="38"/>
  <c r="I45" i="38" s="1"/>
  <c r="G46" i="38"/>
  <c r="I46" i="38" s="1"/>
  <c r="G47" i="38"/>
  <c r="I47" i="38" s="1"/>
  <c r="G48" i="38"/>
  <c r="I48" i="38" s="1"/>
  <c r="G49" i="38"/>
  <c r="I49" i="38" s="1"/>
  <c r="G50" i="38"/>
  <c r="I50" i="38" s="1"/>
  <c r="G51" i="38"/>
  <c r="I51" i="38" s="1"/>
  <c r="G52" i="38"/>
  <c r="G53" i="38"/>
  <c r="I53" i="38" s="1"/>
  <c r="G54" i="38"/>
  <c r="I54" i="38" s="1"/>
  <c r="G55" i="38"/>
  <c r="I55" i="38" s="1"/>
  <c r="G56" i="38"/>
  <c r="I56" i="38" s="1"/>
  <c r="G57" i="38"/>
  <c r="I57" i="38" s="1"/>
  <c r="G58" i="38"/>
  <c r="I58" i="38" s="1"/>
  <c r="G59" i="38"/>
  <c r="I59" i="38" s="1"/>
  <c r="G60" i="38"/>
  <c r="I60" i="38" s="1"/>
  <c r="G61" i="38"/>
  <c r="I61" i="38" s="1"/>
  <c r="G62" i="38"/>
  <c r="I62" i="38" s="1"/>
  <c r="G63" i="38"/>
  <c r="I63" i="38" s="1"/>
  <c r="G64" i="38"/>
  <c r="I64" i="38" s="1"/>
  <c r="G65" i="38"/>
  <c r="I65" i="38" s="1"/>
  <c r="G66" i="38"/>
  <c r="I66" i="38" s="1"/>
  <c r="G67" i="38"/>
  <c r="I67" i="38" s="1"/>
  <c r="G41" i="38"/>
  <c r="I41" i="38" s="1"/>
  <c r="X43" i="35"/>
  <c r="Z43" i="35" s="1"/>
  <c r="X46" i="35"/>
  <c r="Z46" i="35" s="1"/>
  <c r="X49" i="35"/>
  <c r="Z49" i="35" s="1"/>
  <c r="X51" i="35"/>
  <c r="Z51" i="35" s="1"/>
  <c r="X54" i="35"/>
  <c r="Z54" i="35" s="1"/>
  <c r="X58" i="35"/>
  <c r="Z58" i="35" s="1"/>
  <c r="X62" i="35"/>
  <c r="Z62" i="35" s="1"/>
  <c r="X41" i="35"/>
  <c r="U42" i="35"/>
  <c r="U43" i="35"/>
  <c r="U44" i="35"/>
  <c r="W44" i="35" s="1"/>
  <c r="U45" i="35"/>
  <c r="W45" i="35" s="1"/>
  <c r="U46" i="35"/>
  <c r="U47" i="35"/>
  <c r="U48" i="35"/>
  <c r="W48" i="35" s="1"/>
  <c r="U49" i="35"/>
  <c r="W49" i="35" s="1"/>
  <c r="U50" i="35"/>
  <c r="U51" i="35"/>
  <c r="U52" i="35"/>
  <c r="U53" i="35"/>
  <c r="U54" i="35"/>
  <c r="U55" i="35"/>
  <c r="U56" i="35"/>
  <c r="W56" i="35" s="1"/>
  <c r="U57" i="35"/>
  <c r="W57" i="35" s="1"/>
  <c r="U58" i="35"/>
  <c r="U59" i="35"/>
  <c r="U60" i="35"/>
  <c r="W60" i="35" s="1"/>
  <c r="U61" i="35"/>
  <c r="W61" i="35" s="1"/>
  <c r="U62" i="35"/>
  <c r="U63" i="35"/>
  <c r="U64" i="35"/>
  <c r="W64" i="35" s="1"/>
  <c r="U65" i="35"/>
  <c r="W65" i="35" s="1"/>
  <c r="U66" i="35"/>
  <c r="U67" i="35"/>
  <c r="U41" i="35"/>
  <c r="J45" i="35"/>
  <c r="L45" i="35" s="1"/>
  <c r="J48" i="35"/>
  <c r="L48" i="35" s="1"/>
  <c r="J50" i="35"/>
  <c r="L50" i="35" s="1"/>
  <c r="J53" i="35"/>
  <c r="L53" i="35" s="1"/>
  <c r="J58" i="35"/>
  <c r="L58" i="35" s="1"/>
  <c r="J63" i="35"/>
  <c r="L63" i="35" s="1"/>
  <c r="J41" i="35"/>
  <c r="G42" i="35"/>
  <c r="I42" i="35" s="1"/>
  <c r="G43" i="35"/>
  <c r="I43" i="35" s="1"/>
  <c r="G44" i="35"/>
  <c r="I44" i="35" s="1"/>
  <c r="G45" i="35"/>
  <c r="I45" i="35" s="1"/>
  <c r="G46" i="35"/>
  <c r="I46" i="35" s="1"/>
  <c r="G47" i="35"/>
  <c r="I47" i="35" s="1"/>
  <c r="G48" i="35"/>
  <c r="I48" i="35" s="1"/>
  <c r="G49" i="35"/>
  <c r="I49" i="35" s="1"/>
  <c r="G50" i="35"/>
  <c r="I50" i="35" s="1"/>
  <c r="G51" i="35"/>
  <c r="I51" i="35" s="1"/>
  <c r="G52" i="35"/>
  <c r="G53" i="35"/>
  <c r="I53" i="35" s="1"/>
  <c r="G54" i="35"/>
  <c r="I54" i="35" s="1"/>
  <c r="G55" i="35"/>
  <c r="I55" i="35" s="1"/>
  <c r="G56" i="35"/>
  <c r="I56" i="35" s="1"/>
  <c r="G57" i="35"/>
  <c r="I57" i="35" s="1"/>
  <c r="G58" i="35"/>
  <c r="I58" i="35" s="1"/>
  <c r="G59" i="35"/>
  <c r="I59" i="35" s="1"/>
  <c r="G60" i="35"/>
  <c r="I60" i="35" s="1"/>
  <c r="G61" i="35"/>
  <c r="I61" i="35" s="1"/>
  <c r="G62" i="35"/>
  <c r="I62" i="35" s="1"/>
  <c r="G63" i="35"/>
  <c r="I63" i="35" s="1"/>
  <c r="G64" i="35"/>
  <c r="I64" i="35" s="1"/>
  <c r="G65" i="35"/>
  <c r="I65" i="35" s="1"/>
  <c r="G66" i="35"/>
  <c r="I66" i="35" s="1"/>
  <c r="G67" i="35"/>
  <c r="I67" i="35" s="1"/>
  <c r="G41" i="35"/>
  <c r="U42" i="30"/>
  <c r="W42" i="30" s="1"/>
  <c r="U43" i="30"/>
  <c r="W43" i="30" s="1"/>
  <c r="U44" i="30"/>
  <c r="W44" i="30" s="1"/>
  <c r="U45" i="30"/>
  <c r="W45" i="30" s="1"/>
  <c r="U46" i="30"/>
  <c r="W46" i="30" s="1"/>
  <c r="U47" i="30"/>
  <c r="W47" i="30" s="1"/>
  <c r="U48" i="30"/>
  <c r="W48" i="30" s="1"/>
  <c r="U49" i="30"/>
  <c r="W49" i="30" s="1"/>
  <c r="U50" i="30"/>
  <c r="W50" i="30" s="1"/>
  <c r="U51" i="30"/>
  <c r="W51" i="30" s="1"/>
  <c r="U52" i="30"/>
  <c r="U53" i="30"/>
  <c r="U54" i="30"/>
  <c r="W54" i="30" s="1"/>
  <c r="U55" i="30"/>
  <c r="W55" i="30" s="1"/>
  <c r="U56" i="30"/>
  <c r="W56" i="30" s="1"/>
  <c r="U57" i="30"/>
  <c r="W57" i="30" s="1"/>
  <c r="U58" i="30"/>
  <c r="W58" i="30" s="1"/>
  <c r="U59" i="30"/>
  <c r="W59" i="30" s="1"/>
  <c r="U60" i="30"/>
  <c r="W60" i="30" s="1"/>
  <c r="U61" i="30"/>
  <c r="W61" i="30" s="1"/>
  <c r="U62" i="30"/>
  <c r="W62" i="30" s="1"/>
  <c r="U63" i="30"/>
  <c r="W63" i="30" s="1"/>
  <c r="U64" i="30"/>
  <c r="W64" i="30" s="1"/>
  <c r="U65" i="30"/>
  <c r="W65" i="30" s="1"/>
  <c r="U66" i="30"/>
  <c r="W66" i="30" s="1"/>
  <c r="U67" i="30"/>
  <c r="W67" i="30" s="1"/>
  <c r="U41" i="30"/>
  <c r="W41" i="30" s="1"/>
  <c r="J42" i="30"/>
  <c r="L42" i="30" s="1"/>
  <c r="J43" i="30"/>
  <c r="L43" i="30" s="1"/>
  <c r="J44" i="30"/>
  <c r="L44" i="30" s="1"/>
  <c r="J45" i="30"/>
  <c r="L45" i="30" s="1"/>
  <c r="J46" i="30"/>
  <c r="L46" i="30" s="1"/>
  <c r="J47" i="30"/>
  <c r="L47" i="30" s="1"/>
  <c r="J48" i="30"/>
  <c r="L48" i="30" s="1"/>
  <c r="J49" i="30"/>
  <c r="L49" i="30" s="1"/>
  <c r="J50" i="30"/>
  <c r="L50" i="30" s="1"/>
  <c r="J51" i="30"/>
  <c r="L51" i="30" s="1"/>
  <c r="J52" i="30"/>
  <c r="J53" i="30"/>
  <c r="L53" i="30" s="1"/>
  <c r="J55" i="30"/>
  <c r="L55" i="30" s="1"/>
  <c r="J56" i="30"/>
  <c r="L56" i="30" s="1"/>
  <c r="J57" i="30"/>
  <c r="L57" i="30" s="1"/>
  <c r="J58" i="30"/>
  <c r="L58" i="30" s="1"/>
  <c r="J59" i="30"/>
  <c r="L59" i="30" s="1"/>
  <c r="J60" i="30"/>
  <c r="L60" i="30" s="1"/>
  <c r="J61" i="30"/>
  <c r="L61" i="30" s="1"/>
  <c r="J62" i="30"/>
  <c r="L62" i="30" s="1"/>
  <c r="J63" i="30"/>
  <c r="L63" i="30" s="1"/>
  <c r="J64" i="30"/>
  <c r="L64" i="30" s="1"/>
  <c r="J65" i="30"/>
  <c r="L65" i="30" s="1"/>
  <c r="J66" i="30"/>
  <c r="L66" i="30" s="1"/>
  <c r="J67" i="30"/>
  <c r="L67" i="30" s="1"/>
  <c r="J41" i="30"/>
  <c r="L41" i="30" s="1"/>
  <c r="G42" i="30"/>
  <c r="I42" i="30" s="1"/>
  <c r="G43" i="30"/>
  <c r="I43" i="30" s="1"/>
  <c r="G44" i="30"/>
  <c r="I44" i="30" s="1"/>
  <c r="G45" i="30"/>
  <c r="I45" i="30" s="1"/>
  <c r="G46" i="30"/>
  <c r="I46" i="30" s="1"/>
  <c r="G47" i="30"/>
  <c r="I47" i="30" s="1"/>
  <c r="G48" i="30"/>
  <c r="I48" i="30" s="1"/>
  <c r="G49" i="30"/>
  <c r="I49" i="30" s="1"/>
  <c r="G50" i="30"/>
  <c r="I50" i="30" s="1"/>
  <c r="G51" i="30"/>
  <c r="I51" i="30" s="1"/>
  <c r="G52" i="30"/>
  <c r="G53" i="30"/>
  <c r="I53" i="30" s="1"/>
  <c r="G54" i="30"/>
  <c r="I54" i="30" s="1"/>
  <c r="G55" i="30"/>
  <c r="I55" i="30" s="1"/>
  <c r="G56" i="30"/>
  <c r="I56" i="30" s="1"/>
  <c r="G57" i="30"/>
  <c r="I57" i="30" s="1"/>
  <c r="G58" i="30"/>
  <c r="I58" i="30" s="1"/>
  <c r="G59" i="30"/>
  <c r="I59" i="30" s="1"/>
  <c r="G60" i="30"/>
  <c r="I60" i="30" s="1"/>
  <c r="G61" i="30"/>
  <c r="I61" i="30" s="1"/>
  <c r="G62" i="30"/>
  <c r="I62" i="30" s="1"/>
  <c r="G63" i="30"/>
  <c r="I63" i="30" s="1"/>
  <c r="G64" i="30"/>
  <c r="I64" i="30" s="1"/>
  <c r="G65" i="30"/>
  <c r="I65" i="30" s="1"/>
  <c r="G66" i="30"/>
  <c r="I66" i="30" s="1"/>
  <c r="G67" i="30"/>
  <c r="I67" i="30" s="1"/>
  <c r="G41" i="30"/>
  <c r="I41" i="30" s="1"/>
  <c r="D35" i="41"/>
  <c r="C35" i="41"/>
  <c r="D35" i="38"/>
  <c r="C35" i="38"/>
  <c r="C35" i="45" s="1"/>
  <c r="D35" i="35"/>
  <c r="C35" i="35"/>
  <c r="D35" i="30"/>
  <c r="C35" i="30"/>
  <c r="Y68" i="41"/>
  <c r="V68" i="41"/>
  <c r="K68" i="41"/>
  <c r="H68" i="41"/>
  <c r="W66" i="41"/>
  <c r="W65" i="41"/>
  <c r="Z55" i="41"/>
  <c r="Z51" i="41"/>
  <c r="L48" i="41"/>
  <c r="Z47" i="41"/>
  <c r="Z43" i="41"/>
  <c r="V35" i="41"/>
  <c r="U35" i="41"/>
  <c r="S35" i="41"/>
  <c r="R35" i="41"/>
  <c r="P35" i="41"/>
  <c r="O35" i="41"/>
  <c r="J35" i="41"/>
  <c r="K35" i="41" s="1"/>
  <c r="I35" i="41"/>
  <c r="G35" i="41"/>
  <c r="F35" i="41"/>
  <c r="L35" i="41" s="1"/>
  <c r="Y34" i="41"/>
  <c r="X34" i="41"/>
  <c r="W34" i="41"/>
  <c r="T34" i="41"/>
  <c r="Q34" i="41"/>
  <c r="M34" i="41"/>
  <c r="L34" i="41"/>
  <c r="K34" i="41"/>
  <c r="H34" i="41"/>
  <c r="E34" i="41"/>
  <c r="Y33" i="41"/>
  <c r="X33" i="41"/>
  <c r="W33" i="41"/>
  <c r="T33" i="41"/>
  <c r="Q33" i="41"/>
  <c r="M33" i="41"/>
  <c r="L33" i="41"/>
  <c r="K33" i="41"/>
  <c r="H33" i="41"/>
  <c r="E33" i="41"/>
  <c r="Y32" i="41"/>
  <c r="X32" i="41"/>
  <c r="W32" i="41"/>
  <c r="T32" i="41"/>
  <c r="Q32" i="41"/>
  <c r="M32" i="41"/>
  <c r="L32" i="41"/>
  <c r="K32" i="41"/>
  <c r="H32" i="41"/>
  <c r="E32" i="41"/>
  <c r="Y31" i="41"/>
  <c r="X31" i="41"/>
  <c r="W31" i="41"/>
  <c r="T31" i="41"/>
  <c r="Q31" i="41"/>
  <c r="M31" i="41"/>
  <c r="L31" i="41"/>
  <c r="K31" i="41"/>
  <c r="H31" i="41"/>
  <c r="E31" i="41"/>
  <c r="Y30" i="41"/>
  <c r="X30" i="41"/>
  <c r="W30" i="41"/>
  <c r="T30" i="41"/>
  <c r="Q30" i="41"/>
  <c r="M30" i="41"/>
  <c r="L30" i="41"/>
  <c r="K30" i="41"/>
  <c r="H30" i="41"/>
  <c r="E30" i="41"/>
  <c r="Y29" i="41"/>
  <c r="X29" i="41"/>
  <c r="W29" i="41"/>
  <c r="T29" i="41"/>
  <c r="Q29" i="41"/>
  <c r="M29" i="41"/>
  <c r="L29" i="41"/>
  <c r="K29" i="41"/>
  <c r="H29" i="41"/>
  <c r="E29" i="41"/>
  <c r="Y28" i="41"/>
  <c r="X28" i="41"/>
  <c r="W28" i="41"/>
  <c r="T28" i="41"/>
  <c r="Q28" i="41"/>
  <c r="M28" i="41"/>
  <c r="L28" i="41"/>
  <c r="K28" i="41"/>
  <c r="H28" i="41"/>
  <c r="E28" i="41"/>
  <c r="Y27" i="41"/>
  <c r="X27" i="41"/>
  <c r="W27" i="41"/>
  <c r="T27" i="41"/>
  <c r="Q27" i="41"/>
  <c r="M27" i="41"/>
  <c r="L27" i="41"/>
  <c r="K27" i="41"/>
  <c r="H27" i="41"/>
  <c r="E27" i="41"/>
  <c r="Y26" i="41"/>
  <c r="X26" i="41"/>
  <c r="W26" i="41"/>
  <c r="T26" i="41"/>
  <c r="Q26" i="41"/>
  <c r="M26" i="41"/>
  <c r="L26" i="41"/>
  <c r="K26" i="41"/>
  <c r="H26" i="41"/>
  <c r="E26" i="41"/>
  <c r="Y25" i="41"/>
  <c r="X25" i="41"/>
  <c r="W25" i="41"/>
  <c r="T25" i="41"/>
  <c r="Q25" i="41"/>
  <c r="M25" i="41"/>
  <c r="L25" i="41"/>
  <c r="K25" i="41"/>
  <c r="H25" i="41"/>
  <c r="E25" i="41"/>
  <c r="Y24" i="41"/>
  <c r="X24" i="41"/>
  <c r="W24" i="41"/>
  <c r="T24" i="41"/>
  <c r="Q24" i="41"/>
  <c r="M24" i="41"/>
  <c r="L24" i="41"/>
  <c r="K24" i="41"/>
  <c r="H24" i="41"/>
  <c r="E24" i="41"/>
  <c r="Y23" i="41"/>
  <c r="X23" i="41"/>
  <c r="W23" i="41"/>
  <c r="T23" i="41"/>
  <c r="Q23" i="41"/>
  <c r="M23" i="41"/>
  <c r="L23" i="41"/>
  <c r="K23" i="41"/>
  <c r="H23" i="41"/>
  <c r="E23" i="41"/>
  <c r="Y22" i="41"/>
  <c r="X22" i="41"/>
  <c r="W22" i="41"/>
  <c r="T22" i="41"/>
  <c r="Q22" i="41"/>
  <c r="M22" i="41"/>
  <c r="L22" i="41"/>
  <c r="K22" i="41"/>
  <c r="H22" i="41"/>
  <c r="E22" i="41"/>
  <c r="Y21" i="41"/>
  <c r="X21" i="41"/>
  <c r="W21" i="41"/>
  <c r="T21" i="41"/>
  <c r="Q21" i="41"/>
  <c r="M21" i="41"/>
  <c r="L21" i="41"/>
  <c r="K21" i="41"/>
  <c r="H21" i="41"/>
  <c r="E21" i="41"/>
  <c r="Y20" i="41"/>
  <c r="X20" i="41"/>
  <c r="W20" i="41"/>
  <c r="T20" i="41"/>
  <c r="Q20" i="41"/>
  <c r="M20" i="41"/>
  <c r="L20" i="41"/>
  <c r="K20" i="41"/>
  <c r="H20" i="41"/>
  <c r="E20" i="41"/>
  <c r="Y19" i="41"/>
  <c r="X19" i="41"/>
  <c r="W19" i="41"/>
  <c r="T19" i="41"/>
  <c r="Q19" i="41"/>
  <c r="M19" i="41"/>
  <c r="L19" i="41"/>
  <c r="K19" i="41"/>
  <c r="H19" i="41"/>
  <c r="E19" i="41"/>
  <c r="Y18" i="41"/>
  <c r="X18" i="41"/>
  <c r="W18" i="41"/>
  <c r="T18" i="41"/>
  <c r="Q18" i="41"/>
  <c r="M18" i="41"/>
  <c r="L18" i="41"/>
  <c r="K18" i="41"/>
  <c r="H18" i="41"/>
  <c r="E18" i="41"/>
  <c r="Y17" i="41"/>
  <c r="X17" i="41"/>
  <c r="W17" i="41"/>
  <c r="T17" i="41"/>
  <c r="Q17" i="41"/>
  <c r="M17" i="41"/>
  <c r="L17" i="41"/>
  <c r="K17" i="41"/>
  <c r="H17" i="41"/>
  <c r="E17" i="41"/>
  <c r="Y16" i="41"/>
  <c r="X16" i="41"/>
  <c r="W16" i="41"/>
  <c r="T16" i="41"/>
  <c r="Q16" i="41"/>
  <c r="M16" i="41"/>
  <c r="L16" i="41"/>
  <c r="K16" i="41"/>
  <c r="H16" i="41"/>
  <c r="E16" i="41"/>
  <c r="Y15" i="41"/>
  <c r="X15" i="41"/>
  <c r="W15" i="41"/>
  <c r="T15" i="41"/>
  <c r="Q15" i="41"/>
  <c r="M15" i="41"/>
  <c r="L15" i="41"/>
  <c r="K15" i="41"/>
  <c r="H15" i="41"/>
  <c r="E15" i="41"/>
  <c r="Y14" i="41"/>
  <c r="X14" i="41"/>
  <c r="W14" i="41"/>
  <c r="T14" i="41"/>
  <c r="Q14" i="41"/>
  <c r="M14" i="41"/>
  <c r="L14" i="41"/>
  <c r="K14" i="41"/>
  <c r="H14" i="41"/>
  <c r="E14" i="41"/>
  <c r="Y13" i="41"/>
  <c r="X13" i="41"/>
  <c r="W13" i="41"/>
  <c r="T13" i="41"/>
  <c r="Q13" i="41"/>
  <c r="M13" i="41"/>
  <c r="L13" i="41"/>
  <c r="K13" i="41"/>
  <c r="H13" i="41"/>
  <c r="E13" i="41"/>
  <c r="Y12" i="41"/>
  <c r="X12" i="41"/>
  <c r="W12" i="41"/>
  <c r="T12" i="41"/>
  <c r="Q12" i="41"/>
  <c r="M12" i="41"/>
  <c r="L12" i="41"/>
  <c r="K12" i="41"/>
  <c r="H12" i="41"/>
  <c r="E12" i="41"/>
  <c r="Y11" i="41"/>
  <c r="X11" i="41"/>
  <c r="W11" i="41"/>
  <c r="T11" i="41"/>
  <c r="Q11" i="41"/>
  <c r="M11" i="41"/>
  <c r="L11" i="41"/>
  <c r="K11" i="41"/>
  <c r="H11" i="41"/>
  <c r="E11" i="41"/>
  <c r="Y10" i="41"/>
  <c r="X10" i="41"/>
  <c r="W10" i="41"/>
  <c r="T10" i="41"/>
  <c r="Q10" i="41"/>
  <c r="M10" i="41"/>
  <c r="L10" i="41"/>
  <c r="K10" i="41"/>
  <c r="H10" i="41"/>
  <c r="E10" i="41"/>
  <c r="Y9" i="41"/>
  <c r="X9" i="41"/>
  <c r="W9" i="41"/>
  <c r="T9" i="41"/>
  <c r="Q9" i="41"/>
  <c r="M9" i="41"/>
  <c r="L9" i="41"/>
  <c r="K9" i="41"/>
  <c r="H9" i="41"/>
  <c r="E9" i="41"/>
  <c r="Y8" i="41"/>
  <c r="X8" i="41"/>
  <c r="W8" i="41"/>
  <c r="T8" i="41"/>
  <c r="Q8" i="41"/>
  <c r="M8" i="41"/>
  <c r="L8" i="41"/>
  <c r="K8" i="41"/>
  <c r="H8" i="41"/>
  <c r="E8" i="41"/>
  <c r="E35" i="38" l="1"/>
  <c r="J68" i="35"/>
  <c r="L68" i="35" s="1"/>
  <c r="L41" i="35"/>
  <c r="U67" i="45"/>
  <c r="W67" i="45" s="1"/>
  <c r="W67" i="35"/>
  <c r="U63" i="45"/>
  <c r="W63" i="45" s="1"/>
  <c r="W63" i="35"/>
  <c r="U59" i="45"/>
  <c r="W59" i="45" s="1"/>
  <c r="W59" i="35"/>
  <c r="U55" i="45"/>
  <c r="W55" i="45" s="1"/>
  <c r="W55" i="35"/>
  <c r="U51" i="45"/>
  <c r="W51" i="45" s="1"/>
  <c r="W51" i="35"/>
  <c r="U47" i="45"/>
  <c r="W47" i="45" s="1"/>
  <c r="W47" i="35"/>
  <c r="U43" i="45"/>
  <c r="W43" i="45" s="1"/>
  <c r="W43" i="35"/>
  <c r="G68" i="35"/>
  <c r="I68" i="35" s="1"/>
  <c r="I41" i="35"/>
  <c r="U66" i="45"/>
  <c r="W66" i="45" s="1"/>
  <c r="W66" i="35"/>
  <c r="U62" i="45"/>
  <c r="W62" i="45" s="1"/>
  <c r="W62" i="35"/>
  <c r="U58" i="45"/>
  <c r="W58" i="45" s="1"/>
  <c r="W58" i="35"/>
  <c r="U54" i="45"/>
  <c r="W54" i="45" s="1"/>
  <c r="W54" i="35"/>
  <c r="U50" i="45"/>
  <c r="W50" i="45" s="1"/>
  <c r="W50" i="35"/>
  <c r="U46" i="45"/>
  <c r="W46" i="45" s="1"/>
  <c r="W46" i="35"/>
  <c r="U42" i="45"/>
  <c r="W42" i="45" s="1"/>
  <c r="W42" i="35"/>
  <c r="X68" i="35"/>
  <c r="Z68" i="35" s="1"/>
  <c r="Z41" i="35"/>
  <c r="U68" i="35"/>
  <c r="W68" i="35" s="1"/>
  <c r="W41" i="35"/>
  <c r="E35" i="41"/>
  <c r="N8" i="41"/>
  <c r="U41" i="45"/>
  <c r="W41" i="45" s="1"/>
  <c r="U64" i="45"/>
  <c r="W64" i="45" s="1"/>
  <c r="U60" i="45"/>
  <c r="W60" i="45" s="1"/>
  <c r="U56" i="45"/>
  <c r="W56" i="45" s="1"/>
  <c r="U52" i="45"/>
  <c r="W52" i="45" s="1"/>
  <c r="U48" i="45"/>
  <c r="W48" i="45" s="1"/>
  <c r="U44" i="45"/>
  <c r="W44" i="45" s="1"/>
  <c r="X51" i="45"/>
  <c r="Z51" i="45" s="1"/>
  <c r="Z51" i="38"/>
  <c r="U65" i="45"/>
  <c r="W65" i="45" s="1"/>
  <c r="U61" i="45"/>
  <c r="W61" i="45" s="1"/>
  <c r="U57" i="45"/>
  <c r="W57" i="45" s="1"/>
  <c r="U53" i="45"/>
  <c r="W53" i="45" s="1"/>
  <c r="U49" i="45"/>
  <c r="W49" i="45" s="1"/>
  <c r="U45" i="45"/>
  <c r="W45" i="45" s="1"/>
  <c r="X41" i="45"/>
  <c r="Z41" i="45" s="1"/>
  <c r="G67" i="45"/>
  <c r="I67" i="45" s="1"/>
  <c r="G59" i="45"/>
  <c r="I59" i="45" s="1"/>
  <c r="G51" i="45"/>
  <c r="I51" i="45" s="1"/>
  <c r="G43" i="45"/>
  <c r="I43" i="45" s="1"/>
  <c r="J50" i="45"/>
  <c r="L50" i="45" s="1"/>
  <c r="X43" i="45"/>
  <c r="Z43" i="45" s="1"/>
  <c r="G66" i="45"/>
  <c r="I66" i="45" s="1"/>
  <c r="G62" i="45"/>
  <c r="I62" i="45" s="1"/>
  <c r="G58" i="45"/>
  <c r="I58" i="45" s="1"/>
  <c r="G54" i="45"/>
  <c r="I54" i="45" s="1"/>
  <c r="G50" i="45"/>
  <c r="I50" i="45" s="1"/>
  <c r="G46" i="45"/>
  <c r="I46" i="45" s="1"/>
  <c r="G42" i="45"/>
  <c r="I42" i="45" s="1"/>
  <c r="J53" i="45"/>
  <c r="L53" i="45" s="1"/>
  <c r="J45" i="45"/>
  <c r="L45" i="45" s="1"/>
  <c r="G63" i="45"/>
  <c r="I63" i="45" s="1"/>
  <c r="G55" i="45"/>
  <c r="I55" i="45" s="1"/>
  <c r="G47" i="45"/>
  <c r="I47" i="45" s="1"/>
  <c r="J58" i="45"/>
  <c r="L58" i="45" s="1"/>
  <c r="E35" i="35"/>
  <c r="D35" i="45"/>
  <c r="E35" i="45" s="1"/>
  <c r="X62" i="45"/>
  <c r="Z62" i="45" s="1"/>
  <c r="X58" i="45"/>
  <c r="Z58" i="45" s="1"/>
  <c r="X54" i="45"/>
  <c r="Z54" i="45" s="1"/>
  <c r="X46" i="45"/>
  <c r="Z46" i="45" s="1"/>
  <c r="G65" i="45"/>
  <c r="I65" i="45" s="1"/>
  <c r="G61" i="45"/>
  <c r="I61" i="45" s="1"/>
  <c r="G57" i="45"/>
  <c r="I57" i="45" s="1"/>
  <c r="G53" i="45"/>
  <c r="I53" i="45" s="1"/>
  <c r="G49" i="45"/>
  <c r="I49" i="45" s="1"/>
  <c r="G45" i="45"/>
  <c r="I45" i="45" s="1"/>
  <c r="J41" i="45"/>
  <c r="J48" i="45"/>
  <c r="L48" i="45" s="1"/>
  <c r="X49" i="45"/>
  <c r="Z49" i="45" s="1"/>
  <c r="G41" i="45"/>
  <c r="I41" i="45" s="1"/>
  <c r="G64" i="45"/>
  <c r="I64" i="45" s="1"/>
  <c r="G60" i="45"/>
  <c r="I60" i="45" s="1"/>
  <c r="G56" i="45"/>
  <c r="I56" i="45" s="1"/>
  <c r="G52" i="45"/>
  <c r="I52" i="45" s="1"/>
  <c r="G48" i="45"/>
  <c r="I48" i="45" s="1"/>
  <c r="G44" i="45"/>
  <c r="I44" i="45" s="1"/>
  <c r="J63" i="45"/>
  <c r="L63" i="45" s="1"/>
  <c r="E35" i="30"/>
  <c r="L41" i="45"/>
  <c r="W35" i="41"/>
  <c r="M35" i="41"/>
  <c r="N35" i="41" s="1"/>
  <c r="Y35" i="41"/>
  <c r="Q35" i="41"/>
  <c r="J68" i="41"/>
  <c r="L68" i="41" s="1"/>
  <c r="U68" i="41"/>
  <c r="W68" i="41" s="1"/>
  <c r="X68" i="41"/>
  <c r="Z68" i="41" s="1"/>
  <c r="W45" i="41"/>
  <c r="L43" i="41"/>
  <c r="G68" i="41"/>
  <c r="I68" i="41" s="1"/>
  <c r="I41" i="41"/>
  <c r="Z9" i="41"/>
  <c r="Z11" i="41"/>
  <c r="Z13" i="41"/>
  <c r="Z15" i="41"/>
  <c r="Z17" i="41"/>
  <c r="Z19" i="41"/>
  <c r="Z21" i="41"/>
  <c r="Z23" i="41"/>
  <c r="Z25" i="41"/>
  <c r="Z27" i="41"/>
  <c r="Z29" i="41"/>
  <c r="Z31" i="41"/>
  <c r="Z33" i="41"/>
  <c r="Z8" i="41"/>
  <c r="Z10" i="41"/>
  <c r="Z12" i="41"/>
  <c r="Z14" i="41"/>
  <c r="Z16" i="41"/>
  <c r="Z18" i="41"/>
  <c r="Z20" i="41"/>
  <c r="Z22" i="41"/>
  <c r="Z24" i="41"/>
  <c r="Z26" i="41"/>
  <c r="Z28" i="41"/>
  <c r="Z30" i="41"/>
  <c r="Z32" i="41"/>
  <c r="Z34" i="41"/>
  <c r="N10" i="41"/>
  <c r="N12" i="41"/>
  <c r="N14" i="41"/>
  <c r="N16" i="41"/>
  <c r="N18" i="41"/>
  <c r="N20" i="41"/>
  <c r="N22" i="41"/>
  <c r="N24" i="41"/>
  <c r="N26" i="41"/>
  <c r="N28" i="41"/>
  <c r="N30" i="41"/>
  <c r="N32" i="41"/>
  <c r="N9" i="41"/>
  <c r="N11" i="41"/>
  <c r="N13" i="41"/>
  <c r="N15" i="41"/>
  <c r="N19" i="41"/>
  <c r="N21" i="41"/>
  <c r="N23" i="41"/>
  <c r="N25" i="41"/>
  <c r="N27" i="41"/>
  <c r="N29" i="41"/>
  <c r="N31" i="41"/>
  <c r="N33" i="41"/>
  <c r="N17" i="41"/>
  <c r="N34" i="41"/>
  <c r="H35" i="41"/>
  <c r="T35" i="41"/>
  <c r="X35" i="41"/>
  <c r="I42" i="40"/>
  <c r="I41" i="40"/>
  <c r="I40" i="40"/>
  <c r="I39" i="40"/>
  <c r="I38" i="40"/>
  <c r="I37" i="40"/>
  <c r="I36" i="40"/>
  <c r="I35" i="40"/>
  <c r="I34" i="40"/>
  <c r="I33" i="40"/>
  <c r="I32" i="40"/>
  <c r="I31" i="40"/>
  <c r="I30" i="40"/>
  <c r="H29" i="40"/>
  <c r="G29" i="40"/>
  <c r="H28" i="40"/>
  <c r="G28" i="40"/>
  <c r="G27" i="40"/>
  <c r="I26" i="40"/>
  <c r="I25" i="40"/>
  <c r="I24" i="40"/>
  <c r="I23" i="40"/>
  <c r="I22" i="40"/>
  <c r="I21" i="40"/>
  <c r="I20" i="40"/>
  <c r="I19" i="40"/>
  <c r="I18" i="40"/>
  <c r="I17" i="40"/>
  <c r="I16" i="40"/>
  <c r="I11" i="40"/>
  <c r="I10" i="40"/>
  <c r="H9" i="40"/>
  <c r="G9" i="40"/>
  <c r="H8" i="40"/>
  <c r="H7" i="40" s="1"/>
  <c r="G8" i="40"/>
  <c r="G7" i="40" s="1"/>
  <c r="H43" i="39"/>
  <c r="G43" i="39"/>
  <c r="H36" i="39"/>
  <c r="I36" i="39" s="1"/>
  <c r="G36" i="39"/>
  <c r="H35" i="39"/>
  <c r="G35" i="39"/>
  <c r="G31" i="39"/>
  <c r="I31" i="39" s="1"/>
  <c r="G30" i="39"/>
  <c r="I30" i="39" s="1"/>
  <c r="G25" i="39"/>
  <c r="I25" i="39" s="1"/>
  <c r="G24" i="39"/>
  <c r="I24" i="39" s="1"/>
  <c r="H17" i="39"/>
  <c r="I17" i="39" s="1"/>
  <c r="G17" i="39"/>
  <c r="H16" i="39"/>
  <c r="G16" i="39"/>
  <c r="H9" i="39"/>
  <c r="I9" i="39" s="1"/>
  <c r="G9" i="39"/>
  <c r="H8" i="39"/>
  <c r="G8" i="39"/>
  <c r="G7" i="39" s="1"/>
  <c r="Y68" i="38"/>
  <c r="X68" i="38"/>
  <c r="V68" i="38"/>
  <c r="U68" i="38"/>
  <c r="K68" i="38"/>
  <c r="J68" i="38"/>
  <c r="H68" i="38"/>
  <c r="G68" i="38"/>
  <c r="V35" i="38"/>
  <c r="W35" i="38" s="1"/>
  <c r="U35" i="38"/>
  <c r="S35" i="38"/>
  <c r="R35" i="38"/>
  <c r="P35" i="38"/>
  <c r="Q35" i="38" s="1"/>
  <c r="O35" i="38"/>
  <c r="J35" i="38"/>
  <c r="I35" i="38"/>
  <c r="G35" i="38"/>
  <c r="H35" i="38" s="1"/>
  <c r="F35" i="38"/>
  <c r="Y34" i="38"/>
  <c r="X34" i="38"/>
  <c r="M34" i="38"/>
  <c r="N34" i="38" s="1"/>
  <c r="L34" i="38"/>
  <c r="Y33" i="38"/>
  <c r="X33" i="38"/>
  <c r="M33" i="38"/>
  <c r="N33" i="38" s="1"/>
  <c r="L33" i="38"/>
  <c r="Y32" i="38"/>
  <c r="X32" i="38"/>
  <c r="M32" i="38"/>
  <c r="N32" i="38" s="1"/>
  <c r="L32" i="38"/>
  <c r="Y31" i="38"/>
  <c r="X31" i="38"/>
  <c r="M31" i="38"/>
  <c r="N31" i="38" s="1"/>
  <c r="L31" i="38"/>
  <c r="Y30" i="38"/>
  <c r="X30" i="38"/>
  <c r="M30" i="38"/>
  <c r="L30" i="38"/>
  <c r="Y29" i="38"/>
  <c r="X29" i="38"/>
  <c r="M29" i="38"/>
  <c r="N29" i="38" s="1"/>
  <c r="L29" i="38"/>
  <c r="Y28" i="38"/>
  <c r="X28" i="38"/>
  <c r="M28" i="38"/>
  <c r="N28" i="38" s="1"/>
  <c r="L28" i="38"/>
  <c r="Y27" i="38"/>
  <c r="X27" i="38"/>
  <c r="M27" i="38"/>
  <c r="N27" i="38" s="1"/>
  <c r="L27" i="38"/>
  <c r="Y26" i="38"/>
  <c r="X26" i="38"/>
  <c r="M26" i="38"/>
  <c r="N26" i="38" s="1"/>
  <c r="L26" i="38"/>
  <c r="Y25" i="38"/>
  <c r="X25" i="38"/>
  <c r="M25" i="38"/>
  <c r="N25" i="38" s="1"/>
  <c r="L25" i="38"/>
  <c r="Y24" i="38"/>
  <c r="X24" i="38"/>
  <c r="M24" i="38"/>
  <c r="N24" i="38" s="1"/>
  <c r="L24" i="38"/>
  <c r="Y23" i="38"/>
  <c r="X23" i="38"/>
  <c r="M23" i="38"/>
  <c r="N23" i="38" s="1"/>
  <c r="L23" i="38"/>
  <c r="Y22" i="38"/>
  <c r="X22" i="38"/>
  <c r="M22" i="38"/>
  <c r="N22" i="38" s="1"/>
  <c r="L22" i="38"/>
  <c r="Y21" i="38"/>
  <c r="X21" i="38"/>
  <c r="M21" i="38"/>
  <c r="N21" i="38" s="1"/>
  <c r="L21" i="38"/>
  <c r="Y20" i="38"/>
  <c r="X20" i="38"/>
  <c r="M20" i="38"/>
  <c r="N20" i="38" s="1"/>
  <c r="L20" i="38"/>
  <c r="Y19" i="38"/>
  <c r="X19" i="38"/>
  <c r="M19" i="38"/>
  <c r="L19" i="38"/>
  <c r="Y18" i="38"/>
  <c r="X18" i="38"/>
  <c r="M18" i="38"/>
  <c r="N18" i="38" s="1"/>
  <c r="L18" i="38"/>
  <c r="Y17" i="38"/>
  <c r="Z17" i="38" s="1"/>
  <c r="X17" i="38"/>
  <c r="M17" i="38"/>
  <c r="N17" i="38" s="1"/>
  <c r="L17" i="38"/>
  <c r="Y16" i="38"/>
  <c r="Z16" i="38" s="1"/>
  <c r="X16" i="38"/>
  <c r="M16" i="38"/>
  <c r="N16" i="38" s="1"/>
  <c r="L16" i="38"/>
  <c r="Y15" i="38"/>
  <c r="Z15" i="38" s="1"/>
  <c r="X15" i="38"/>
  <c r="M15" i="38"/>
  <c r="N15" i="38" s="1"/>
  <c r="L15" i="38"/>
  <c r="Y14" i="38"/>
  <c r="Z14" i="38" s="1"/>
  <c r="X14" i="38"/>
  <c r="M14" i="38"/>
  <c r="N14" i="38" s="1"/>
  <c r="L14" i="38"/>
  <c r="Y13" i="38"/>
  <c r="Z13" i="38" s="1"/>
  <c r="X13" i="38"/>
  <c r="M13" i="38"/>
  <c r="N13" i="38" s="1"/>
  <c r="L13" i="38"/>
  <c r="Y12" i="38"/>
  <c r="Z12" i="38" s="1"/>
  <c r="X12" i="38"/>
  <c r="M12" i="38"/>
  <c r="N12" i="38" s="1"/>
  <c r="L12" i="38"/>
  <c r="Y11" i="38"/>
  <c r="Z11" i="38" s="1"/>
  <c r="X11" i="38"/>
  <c r="M11" i="38"/>
  <c r="N11" i="38" s="1"/>
  <c r="L11" i="38"/>
  <c r="Y10" i="38"/>
  <c r="Z10" i="38" s="1"/>
  <c r="X10" i="38"/>
  <c r="M10" i="38"/>
  <c r="N10" i="38" s="1"/>
  <c r="L10" i="38"/>
  <c r="Y9" i="38"/>
  <c r="Z9" i="38" s="1"/>
  <c r="X9" i="38"/>
  <c r="M9" i="38"/>
  <c r="N9" i="38" s="1"/>
  <c r="L9" i="38"/>
  <c r="Y8" i="38"/>
  <c r="Z8" i="38" s="1"/>
  <c r="X8" i="38"/>
  <c r="M8" i="38"/>
  <c r="N8" i="38" s="1"/>
  <c r="L8" i="38"/>
  <c r="H29" i="37"/>
  <c r="G29" i="37"/>
  <c r="H28" i="37"/>
  <c r="I28" i="37" s="1"/>
  <c r="G28" i="37"/>
  <c r="G27" i="37"/>
  <c r="H9" i="37"/>
  <c r="I9" i="37" s="1"/>
  <c r="G9" i="37"/>
  <c r="H8" i="37"/>
  <c r="G8" i="37"/>
  <c r="G7" i="37" s="1"/>
  <c r="H43" i="36"/>
  <c r="I43" i="36" s="1"/>
  <c r="G43" i="36"/>
  <c r="H36" i="36"/>
  <c r="G36" i="36"/>
  <c r="H35" i="36"/>
  <c r="I35" i="36" s="1"/>
  <c r="G31" i="36"/>
  <c r="G30" i="36"/>
  <c r="I30" i="36" s="1"/>
  <c r="G25" i="36"/>
  <c r="I25" i="36" s="1"/>
  <c r="G24" i="36"/>
  <c r="I24" i="36" s="1"/>
  <c r="H17" i="36"/>
  <c r="I17" i="36" s="1"/>
  <c r="G17" i="36"/>
  <c r="H16" i="36"/>
  <c r="G16" i="36"/>
  <c r="H9" i="36"/>
  <c r="I9" i="36" s="1"/>
  <c r="G9" i="36"/>
  <c r="H8" i="36"/>
  <c r="G8" i="36"/>
  <c r="G7" i="36" s="1"/>
  <c r="Y68" i="45"/>
  <c r="X68" i="45"/>
  <c r="V68" i="45"/>
  <c r="U68" i="45"/>
  <c r="K68" i="45"/>
  <c r="J68" i="45"/>
  <c r="H68" i="45"/>
  <c r="G68" i="45"/>
  <c r="V35" i="35"/>
  <c r="U35" i="35"/>
  <c r="U35" i="45" s="1"/>
  <c r="S35" i="35"/>
  <c r="R35" i="35"/>
  <c r="R35" i="45" s="1"/>
  <c r="P35" i="35"/>
  <c r="O35" i="35"/>
  <c r="O35" i="45" s="1"/>
  <c r="J35" i="35"/>
  <c r="K35" i="35" s="1"/>
  <c r="I35" i="35"/>
  <c r="I35" i="45" s="1"/>
  <c r="G35" i="35"/>
  <c r="F35" i="35"/>
  <c r="Y34" i="35"/>
  <c r="X34" i="35"/>
  <c r="X34" i="45" s="1"/>
  <c r="M34" i="35"/>
  <c r="L34" i="35"/>
  <c r="L34" i="45" s="1"/>
  <c r="Y33" i="35"/>
  <c r="X33" i="35"/>
  <c r="X33" i="45" s="1"/>
  <c r="M33" i="35"/>
  <c r="L33" i="35"/>
  <c r="Y32" i="35"/>
  <c r="X32" i="35"/>
  <c r="X32" i="45" s="1"/>
  <c r="M32" i="35"/>
  <c r="L32" i="35"/>
  <c r="L32" i="45" s="1"/>
  <c r="Y31" i="35"/>
  <c r="X31" i="35"/>
  <c r="X31" i="45" s="1"/>
  <c r="M31" i="35"/>
  <c r="L31" i="35"/>
  <c r="Y30" i="35"/>
  <c r="Y30" i="45" s="1"/>
  <c r="X30" i="35"/>
  <c r="X30" i="45" s="1"/>
  <c r="M30" i="35"/>
  <c r="M30" i="45" s="1"/>
  <c r="L30" i="35"/>
  <c r="L30" i="45" s="1"/>
  <c r="Y29" i="35"/>
  <c r="X29" i="35"/>
  <c r="X29" i="45" s="1"/>
  <c r="M29" i="35"/>
  <c r="L29" i="35"/>
  <c r="L29" i="45" s="1"/>
  <c r="Y28" i="35"/>
  <c r="X28" i="35"/>
  <c r="X28" i="45" s="1"/>
  <c r="M28" i="35"/>
  <c r="L28" i="35"/>
  <c r="L28" i="45" s="1"/>
  <c r="Y27" i="35"/>
  <c r="X27" i="35"/>
  <c r="X27" i="45" s="1"/>
  <c r="M27" i="35"/>
  <c r="L27" i="35"/>
  <c r="Y26" i="35"/>
  <c r="X26" i="35"/>
  <c r="X26" i="45" s="1"/>
  <c r="M26" i="35"/>
  <c r="L26" i="35"/>
  <c r="L26" i="45" s="1"/>
  <c r="Y25" i="35"/>
  <c r="X25" i="35"/>
  <c r="X25" i="45" s="1"/>
  <c r="M25" i="35"/>
  <c r="L25" i="35"/>
  <c r="L25" i="45" s="1"/>
  <c r="Y24" i="35"/>
  <c r="X24" i="35"/>
  <c r="X24" i="45" s="1"/>
  <c r="M24" i="35"/>
  <c r="L24" i="35"/>
  <c r="L24" i="45" s="1"/>
  <c r="Y23" i="35"/>
  <c r="X23" i="35"/>
  <c r="X23" i="45" s="1"/>
  <c r="M23" i="35"/>
  <c r="L23" i="35"/>
  <c r="L23" i="45" s="1"/>
  <c r="Y22" i="35"/>
  <c r="X22" i="35"/>
  <c r="X22" i="45" s="1"/>
  <c r="M22" i="35"/>
  <c r="L22" i="35"/>
  <c r="Y21" i="35"/>
  <c r="X21" i="35"/>
  <c r="X21" i="45" s="1"/>
  <c r="M21" i="35"/>
  <c r="L21" i="35"/>
  <c r="L21" i="45" s="1"/>
  <c r="Y20" i="35"/>
  <c r="X20" i="35"/>
  <c r="X20" i="45" s="1"/>
  <c r="M20" i="35"/>
  <c r="L20" i="35"/>
  <c r="L20" i="45" s="1"/>
  <c r="Y19" i="35"/>
  <c r="Y19" i="45" s="1"/>
  <c r="X19" i="35"/>
  <c r="X19" i="45" s="1"/>
  <c r="M19" i="35"/>
  <c r="M19" i="45" s="1"/>
  <c r="L19" i="35"/>
  <c r="L19" i="45" s="1"/>
  <c r="Y18" i="35"/>
  <c r="X18" i="35"/>
  <c r="X18" i="45" s="1"/>
  <c r="M18" i="35"/>
  <c r="L18" i="35"/>
  <c r="L18" i="45" s="1"/>
  <c r="Y17" i="35"/>
  <c r="X17" i="35"/>
  <c r="X17" i="45" s="1"/>
  <c r="M17" i="35"/>
  <c r="L17" i="35"/>
  <c r="L17" i="45" s="1"/>
  <c r="Y16" i="35"/>
  <c r="X16" i="35"/>
  <c r="X16" i="45" s="1"/>
  <c r="M16" i="35"/>
  <c r="L16" i="35"/>
  <c r="L16" i="45" s="1"/>
  <c r="Y15" i="35"/>
  <c r="X15" i="35"/>
  <c r="X15" i="45" s="1"/>
  <c r="M15" i="35"/>
  <c r="L15" i="35"/>
  <c r="L15" i="45" s="1"/>
  <c r="Y14" i="35"/>
  <c r="X14" i="35"/>
  <c r="X14" i="45" s="1"/>
  <c r="M14" i="35"/>
  <c r="L14" i="35"/>
  <c r="L14" i="45" s="1"/>
  <c r="Y13" i="35"/>
  <c r="X13" i="35"/>
  <c r="X13" i="45" s="1"/>
  <c r="M13" i="35"/>
  <c r="L13" i="35"/>
  <c r="L13" i="45" s="1"/>
  <c r="Y12" i="35"/>
  <c r="X12" i="35"/>
  <c r="X12" i="45" s="1"/>
  <c r="M12" i="35"/>
  <c r="L12" i="35"/>
  <c r="L12" i="45" s="1"/>
  <c r="Y11" i="35"/>
  <c r="X11" i="35"/>
  <c r="X11" i="45" s="1"/>
  <c r="M11" i="35"/>
  <c r="L11" i="35"/>
  <c r="L11" i="45" s="1"/>
  <c r="Y10" i="35"/>
  <c r="X10" i="35"/>
  <c r="X10" i="45" s="1"/>
  <c r="M10" i="35"/>
  <c r="L10" i="35"/>
  <c r="L10" i="45" s="1"/>
  <c r="Y9" i="35"/>
  <c r="X9" i="35"/>
  <c r="X9" i="45" s="1"/>
  <c r="M9" i="35"/>
  <c r="L9" i="35"/>
  <c r="L9" i="45" s="1"/>
  <c r="Y8" i="35"/>
  <c r="X8" i="35"/>
  <c r="X8" i="45" s="1"/>
  <c r="M8" i="35"/>
  <c r="L8" i="35"/>
  <c r="Y68" i="30"/>
  <c r="Z68" i="30" s="1"/>
  <c r="V68" i="30"/>
  <c r="U68" i="30"/>
  <c r="K68" i="30"/>
  <c r="H68" i="30"/>
  <c r="G68" i="30"/>
  <c r="I29" i="40" l="1"/>
  <c r="I8" i="39"/>
  <c r="I16" i="39"/>
  <c r="I35" i="39"/>
  <c r="I43" i="39"/>
  <c r="Z18" i="38"/>
  <c r="Z20" i="38"/>
  <c r="Z21" i="38"/>
  <c r="Z22" i="38"/>
  <c r="Z23" i="38"/>
  <c r="Z24" i="38"/>
  <c r="Z25" i="38"/>
  <c r="Z26" i="38"/>
  <c r="Z27" i="38"/>
  <c r="Z28" i="38"/>
  <c r="Z29" i="38"/>
  <c r="Z31" i="38"/>
  <c r="Z32" i="38"/>
  <c r="Z33" i="38"/>
  <c r="Z34" i="38"/>
  <c r="K35" i="38"/>
  <c r="T35" i="38"/>
  <c r="I68" i="38"/>
  <c r="W68" i="38"/>
  <c r="I29" i="37"/>
  <c r="H7" i="37"/>
  <c r="I7" i="37" s="1"/>
  <c r="I8" i="37"/>
  <c r="I16" i="36"/>
  <c r="M8" i="45"/>
  <c r="N8" i="35"/>
  <c r="M9" i="45"/>
  <c r="N9" i="45" s="1"/>
  <c r="N9" i="35"/>
  <c r="M10" i="45"/>
  <c r="N10" i="35"/>
  <c r="M11" i="45"/>
  <c r="N11" i="45" s="1"/>
  <c r="N11" i="35"/>
  <c r="N12" i="35"/>
  <c r="N13" i="35"/>
  <c r="M14" i="45"/>
  <c r="N14" i="35"/>
  <c r="M15" i="45"/>
  <c r="N15" i="45" s="1"/>
  <c r="N15" i="35"/>
  <c r="M16" i="45"/>
  <c r="N16" i="35"/>
  <c r="M17" i="45"/>
  <c r="N17" i="45" s="1"/>
  <c r="N17" i="35"/>
  <c r="M18" i="45"/>
  <c r="N18" i="35"/>
  <c r="N19" i="45"/>
  <c r="M20" i="45"/>
  <c r="N20" i="35"/>
  <c r="M21" i="45"/>
  <c r="N21" i="45" s="1"/>
  <c r="N21" i="35"/>
  <c r="M22" i="45"/>
  <c r="N22" i="35"/>
  <c r="M23" i="45"/>
  <c r="N23" i="45" s="1"/>
  <c r="N23" i="35"/>
  <c r="M24" i="45"/>
  <c r="N24" i="35"/>
  <c r="M25" i="45"/>
  <c r="N25" i="45" s="1"/>
  <c r="N25" i="35"/>
  <c r="M26" i="45"/>
  <c r="N26" i="35"/>
  <c r="M27" i="45"/>
  <c r="N27" i="35"/>
  <c r="N28" i="35"/>
  <c r="N29" i="35"/>
  <c r="M31" i="45"/>
  <c r="N31" i="35"/>
  <c r="M32" i="45"/>
  <c r="N32" i="35"/>
  <c r="M33" i="45"/>
  <c r="N33" i="35"/>
  <c r="M34" i="45"/>
  <c r="N34" i="35"/>
  <c r="G35" i="45"/>
  <c r="H35" i="45" s="1"/>
  <c r="H35" i="35"/>
  <c r="P35" i="45"/>
  <c r="Q35" i="35"/>
  <c r="V35" i="45"/>
  <c r="W35" i="45" s="1"/>
  <c r="W35" i="35"/>
  <c r="Y8" i="45"/>
  <c r="Z8" i="45" s="1"/>
  <c r="Z8" i="35"/>
  <c r="Y9" i="45"/>
  <c r="Z9" i="35"/>
  <c r="Y10" i="45"/>
  <c r="Z10" i="45" s="1"/>
  <c r="Z10" i="35"/>
  <c r="Y11" i="45"/>
  <c r="Z11" i="45" s="1"/>
  <c r="Z11" i="35"/>
  <c r="Y12" i="45"/>
  <c r="Z12" i="45" s="1"/>
  <c r="Z12" i="35"/>
  <c r="Y13" i="45"/>
  <c r="Z13" i="45" s="1"/>
  <c r="Z13" i="35"/>
  <c r="Y14" i="45"/>
  <c r="Z14" i="45" s="1"/>
  <c r="Z14" i="35"/>
  <c r="Y15" i="45"/>
  <c r="Z15" i="35"/>
  <c r="Y16" i="45"/>
  <c r="Z16" i="45" s="1"/>
  <c r="Z16" i="35"/>
  <c r="Y17" i="45"/>
  <c r="Z17" i="35"/>
  <c r="Y18" i="45"/>
  <c r="Z18" i="45" s="1"/>
  <c r="Z18" i="35"/>
  <c r="Y20" i="45"/>
  <c r="Z20" i="45" s="1"/>
  <c r="Z20" i="35"/>
  <c r="Y21" i="45"/>
  <c r="Z21" i="35"/>
  <c r="Y22" i="45"/>
  <c r="Z22" i="45" s="1"/>
  <c r="Z22" i="35"/>
  <c r="Y23" i="45"/>
  <c r="Z23" i="35"/>
  <c r="Y24" i="45"/>
  <c r="Z24" i="45" s="1"/>
  <c r="Z24" i="35"/>
  <c r="Y25" i="45"/>
  <c r="Z25" i="35"/>
  <c r="Y26" i="45"/>
  <c r="Z26" i="45" s="1"/>
  <c r="Z26" i="35"/>
  <c r="Y27" i="45"/>
  <c r="Z27" i="35"/>
  <c r="Y28" i="45"/>
  <c r="Z28" i="45" s="1"/>
  <c r="Z28" i="35"/>
  <c r="Y29" i="45"/>
  <c r="Z29" i="35"/>
  <c r="Z30" i="45"/>
  <c r="Y31" i="45"/>
  <c r="Z31" i="45" s="1"/>
  <c r="Z31" i="35"/>
  <c r="Y32" i="45"/>
  <c r="Z32" i="35"/>
  <c r="Y33" i="45"/>
  <c r="Z33" i="35"/>
  <c r="Y34" i="45"/>
  <c r="Z34" i="45" s="1"/>
  <c r="Z34" i="35"/>
  <c r="S35" i="45"/>
  <c r="T35" i="45" s="1"/>
  <c r="T35" i="35"/>
  <c r="L68" i="38"/>
  <c r="Z68" i="38"/>
  <c r="W68" i="30"/>
  <c r="I31" i="36"/>
  <c r="I8" i="36"/>
  <c r="H7" i="36"/>
  <c r="I7" i="36" s="1"/>
  <c r="I36" i="36"/>
  <c r="M12" i="45"/>
  <c r="N12" i="45" s="1"/>
  <c r="Z15" i="45"/>
  <c r="N16" i="45"/>
  <c r="Z19" i="45"/>
  <c r="N20" i="45"/>
  <c r="Z23" i="45"/>
  <c r="N24" i="45"/>
  <c r="Z27" i="45"/>
  <c r="M28" i="45"/>
  <c r="N28" i="45" s="1"/>
  <c r="N32" i="45"/>
  <c r="Z32" i="45"/>
  <c r="L33" i="45"/>
  <c r="L35" i="35"/>
  <c r="F35" i="45"/>
  <c r="Q35" i="45"/>
  <c r="I68" i="45"/>
  <c r="W68" i="45"/>
  <c r="L8" i="45"/>
  <c r="J35" i="45"/>
  <c r="K35" i="45" s="1"/>
  <c r="M13" i="45"/>
  <c r="N13" i="45" s="1"/>
  <c r="M29" i="45"/>
  <c r="N29" i="45" s="1"/>
  <c r="L22" i="45"/>
  <c r="N22" i="45" s="1"/>
  <c r="Z9" i="45"/>
  <c r="N10" i="45"/>
  <c r="N14" i="45"/>
  <c r="Z17" i="45"/>
  <c r="N18" i="45"/>
  <c r="Z21" i="45"/>
  <c r="Z25" i="45"/>
  <c r="N26" i="45"/>
  <c r="L27" i="45"/>
  <c r="N27" i="45" s="1"/>
  <c r="Z29" i="45"/>
  <c r="N30" i="45"/>
  <c r="L31" i="45"/>
  <c r="N31" i="45" s="1"/>
  <c r="Z33" i="45"/>
  <c r="N34" i="45"/>
  <c r="L68" i="45"/>
  <c r="Z68" i="45"/>
  <c r="I68" i="30"/>
  <c r="Z35" i="41"/>
  <c r="I28" i="40"/>
  <c r="H27" i="40"/>
  <c r="I27" i="40" s="1"/>
  <c r="H7" i="39"/>
  <c r="I7" i="39" s="1"/>
  <c r="Y35" i="38"/>
  <c r="M35" i="38"/>
  <c r="Y35" i="35"/>
  <c r="Z35" i="35" s="1"/>
  <c r="M35" i="35"/>
  <c r="N35" i="35" s="1"/>
  <c r="H27" i="37"/>
  <c r="I27" i="37" s="1"/>
  <c r="X35" i="35"/>
  <c r="X35" i="38"/>
  <c r="L35" i="38"/>
  <c r="I7" i="40"/>
  <c r="I8" i="40"/>
  <c r="I9" i="40"/>
  <c r="G9" i="34"/>
  <c r="G9" i="44" s="1"/>
  <c r="G8" i="34"/>
  <c r="H9" i="34"/>
  <c r="H8" i="34"/>
  <c r="H29" i="34"/>
  <c r="G29" i="34"/>
  <c r="G29" i="44" s="1"/>
  <c r="H28" i="34"/>
  <c r="G28" i="34"/>
  <c r="H43" i="33"/>
  <c r="G43" i="33"/>
  <c r="G43" i="42" s="1"/>
  <c r="H36" i="33"/>
  <c r="G36" i="33"/>
  <c r="G36" i="42" s="1"/>
  <c r="H35" i="33"/>
  <c r="G31" i="33"/>
  <c r="G30" i="33"/>
  <c r="G25" i="33"/>
  <c r="G24" i="33"/>
  <c r="H17" i="33"/>
  <c r="G17" i="33"/>
  <c r="G17" i="42" s="1"/>
  <c r="H16" i="33"/>
  <c r="G16" i="33"/>
  <c r="G16" i="42" s="1"/>
  <c r="H9" i="33"/>
  <c r="G9" i="33"/>
  <c r="G9" i="42" s="1"/>
  <c r="H8" i="33"/>
  <c r="G8" i="33"/>
  <c r="H17" i="28"/>
  <c r="G17" i="28"/>
  <c r="Y34" i="30"/>
  <c r="X34" i="30"/>
  <c r="Y33" i="30"/>
  <c r="X33" i="30"/>
  <c r="Y32" i="30"/>
  <c r="X32" i="30"/>
  <c r="Y31" i="30"/>
  <c r="X31" i="30"/>
  <c r="Y30" i="30"/>
  <c r="X30" i="30"/>
  <c r="Y29" i="30"/>
  <c r="X29" i="30"/>
  <c r="Y28" i="30"/>
  <c r="Z28" i="30" s="1"/>
  <c r="X28" i="30"/>
  <c r="Y27" i="30"/>
  <c r="X27" i="30"/>
  <c r="Y26" i="30"/>
  <c r="Z26" i="30" s="1"/>
  <c r="X26" i="30"/>
  <c r="Y25" i="30"/>
  <c r="X25" i="30"/>
  <c r="Y24" i="30"/>
  <c r="Z24" i="30" s="1"/>
  <c r="X24" i="30"/>
  <c r="Y23" i="30"/>
  <c r="X23" i="30"/>
  <c r="Y22" i="30"/>
  <c r="Z22" i="30" s="1"/>
  <c r="X22" i="30"/>
  <c r="Y21" i="30"/>
  <c r="X21" i="30"/>
  <c r="Y20" i="30"/>
  <c r="Z20" i="30" s="1"/>
  <c r="X20" i="30"/>
  <c r="Y19" i="30"/>
  <c r="X19" i="30"/>
  <c r="Y18" i="30"/>
  <c r="Z18" i="30" s="1"/>
  <c r="X18" i="30"/>
  <c r="Y17" i="30"/>
  <c r="X17" i="30"/>
  <c r="Y16" i="30"/>
  <c r="Z16" i="30" s="1"/>
  <c r="X16" i="30"/>
  <c r="Y15" i="30"/>
  <c r="X15" i="30"/>
  <c r="Y14" i="30"/>
  <c r="Z14" i="30" s="1"/>
  <c r="X14" i="30"/>
  <c r="Y13" i="30"/>
  <c r="X13" i="30"/>
  <c r="Y12" i="30"/>
  <c r="Z12" i="30" s="1"/>
  <c r="X12" i="30"/>
  <c r="Y11" i="30"/>
  <c r="X11" i="30"/>
  <c r="Y10" i="30"/>
  <c r="Z10" i="30" s="1"/>
  <c r="X10" i="30"/>
  <c r="Y9" i="30"/>
  <c r="X9" i="30"/>
  <c r="Y8" i="30"/>
  <c r="Z8" i="30" s="1"/>
  <c r="X8" i="30"/>
  <c r="U35" i="30"/>
  <c r="J35" i="30"/>
  <c r="I35" i="30"/>
  <c r="G35" i="30"/>
  <c r="F35" i="30"/>
  <c r="L9" i="30"/>
  <c r="M9" i="30"/>
  <c r="N9" i="30" s="1"/>
  <c r="L10" i="30"/>
  <c r="M10" i="30"/>
  <c r="L11" i="30"/>
  <c r="M11" i="30"/>
  <c r="N11" i="30" s="1"/>
  <c r="L12" i="30"/>
  <c r="M12" i="30"/>
  <c r="N12" i="30" s="1"/>
  <c r="L13" i="30"/>
  <c r="M13" i="30"/>
  <c r="N13" i="30" s="1"/>
  <c r="L14" i="30"/>
  <c r="M14" i="30"/>
  <c r="N14" i="30" s="1"/>
  <c r="L15" i="30"/>
  <c r="M15" i="30"/>
  <c r="N15" i="30" s="1"/>
  <c r="L16" i="30"/>
  <c r="M16" i="30"/>
  <c r="N16" i="30" s="1"/>
  <c r="L17" i="30"/>
  <c r="M17" i="30"/>
  <c r="N17" i="30" s="1"/>
  <c r="L18" i="30"/>
  <c r="M18" i="30"/>
  <c r="N18" i="30" s="1"/>
  <c r="L19" i="30"/>
  <c r="M19" i="30"/>
  <c r="N19" i="30" s="1"/>
  <c r="L20" i="30"/>
  <c r="M20" i="30"/>
  <c r="N20" i="30" s="1"/>
  <c r="L21" i="30"/>
  <c r="M21" i="30"/>
  <c r="N21" i="30" s="1"/>
  <c r="L22" i="30"/>
  <c r="M22" i="30"/>
  <c r="N22" i="30" s="1"/>
  <c r="L23" i="30"/>
  <c r="M23" i="30"/>
  <c r="N23" i="30" s="1"/>
  <c r="L24" i="30"/>
  <c r="M24" i="30"/>
  <c r="N24" i="30" s="1"/>
  <c r="L25" i="30"/>
  <c r="M25" i="30"/>
  <c r="N25" i="30" s="1"/>
  <c r="L26" i="30"/>
  <c r="M26" i="30"/>
  <c r="N26" i="30" s="1"/>
  <c r="L27" i="30"/>
  <c r="M27" i="30"/>
  <c r="N27" i="30" s="1"/>
  <c r="L28" i="30"/>
  <c r="M28" i="30"/>
  <c r="N28" i="30" s="1"/>
  <c r="L29" i="30"/>
  <c r="M29" i="30"/>
  <c r="N29" i="30" s="1"/>
  <c r="L30" i="30"/>
  <c r="M30" i="30"/>
  <c r="L31" i="30"/>
  <c r="M31" i="30"/>
  <c r="N31" i="30" s="1"/>
  <c r="L32" i="30"/>
  <c r="M32" i="30"/>
  <c r="N32" i="30" s="1"/>
  <c r="L33" i="30"/>
  <c r="M33" i="30"/>
  <c r="N33" i="30" s="1"/>
  <c r="L34" i="30"/>
  <c r="M34" i="30"/>
  <c r="N34" i="30" s="1"/>
  <c r="M8" i="30"/>
  <c r="L8" i="30"/>
  <c r="V35" i="30"/>
  <c r="W35" i="30" s="1"/>
  <c r="S35" i="30"/>
  <c r="J54" i="30"/>
  <c r="Q8" i="30"/>
  <c r="E8" i="30"/>
  <c r="K8" i="30"/>
  <c r="H8" i="30"/>
  <c r="H28" i="29"/>
  <c r="G28" i="29"/>
  <c r="H29" i="29"/>
  <c r="G29" i="29"/>
  <c r="H9" i="29"/>
  <c r="G9" i="29"/>
  <c r="H8" i="29"/>
  <c r="I8" i="29" s="1"/>
  <c r="G8" i="29"/>
  <c r="G7" i="29" s="1"/>
  <c r="H43" i="28"/>
  <c r="G43" i="28"/>
  <c r="G25" i="28"/>
  <c r="I25" i="28" s="1"/>
  <c r="G24" i="28"/>
  <c r="I24" i="28" s="1"/>
  <c r="G31" i="28"/>
  <c r="I31" i="28" s="1"/>
  <c r="G30" i="28"/>
  <c r="I30" i="28" s="1"/>
  <c r="H16" i="28"/>
  <c r="G16" i="28"/>
  <c r="H9" i="28"/>
  <c r="G9" i="28"/>
  <c r="H8" i="28"/>
  <c r="I8" i="28" s="1"/>
  <c r="G8" i="28"/>
  <c r="N33" i="45" l="1"/>
  <c r="N35" i="38"/>
  <c r="N8" i="45"/>
  <c r="I9" i="29"/>
  <c r="Y35" i="45"/>
  <c r="X35" i="45"/>
  <c r="Z35" i="38"/>
  <c r="I16" i="28"/>
  <c r="I29" i="29"/>
  <c r="N10" i="30"/>
  <c r="I17" i="28"/>
  <c r="I9" i="28"/>
  <c r="H35" i="30"/>
  <c r="Z32" i="30"/>
  <c r="Z34" i="30"/>
  <c r="I43" i="28"/>
  <c r="M35" i="45"/>
  <c r="I8" i="34"/>
  <c r="H8" i="44"/>
  <c r="H9" i="44"/>
  <c r="I9" i="44" s="1"/>
  <c r="I9" i="34"/>
  <c r="I28" i="34"/>
  <c r="H28" i="44"/>
  <c r="I29" i="34"/>
  <c r="H29" i="44"/>
  <c r="I29" i="44" s="1"/>
  <c r="H7" i="34"/>
  <c r="G27" i="34"/>
  <c r="G27" i="44" s="1"/>
  <c r="G28" i="44"/>
  <c r="G7" i="34"/>
  <c r="G7" i="44" s="1"/>
  <c r="G8" i="44"/>
  <c r="G8" i="42"/>
  <c r="G7" i="33"/>
  <c r="G7" i="42" s="1"/>
  <c r="G24" i="42"/>
  <c r="I24" i="42" s="1"/>
  <c r="I24" i="33"/>
  <c r="I8" i="33"/>
  <c r="H8" i="42"/>
  <c r="H7" i="33"/>
  <c r="I16" i="33"/>
  <c r="H16" i="42"/>
  <c r="I16" i="42" s="1"/>
  <c r="G25" i="42"/>
  <c r="I25" i="42" s="1"/>
  <c r="I25" i="33"/>
  <c r="I35" i="33"/>
  <c r="H35" i="42"/>
  <c r="I35" i="42" s="1"/>
  <c r="H43" i="42"/>
  <c r="I43" i="42" s="1"/>
  <c r="I43" i="33"/>
  <c r="G30" i="42"/>
  <c r="I30" i="42" s="1"/>
  <c r="I30" i="33"/>
  <c r="H9" i="42"/>
  <c r="I9" i="42" s="1"/>
  <c r="I9" i="33"/>
  <c r="H17" i="42"/>
  <c r="I17" i="42" s="1"/>
  <c r="I17" i="33"/>
  <c r="G31" i="42"/>
  <c r="I31" i="42" s="1"/>
  <c r="I31" i="33"/>
  <c r="I36" i="33"/>
  <c r="H36" i="42"/>
  <c r="I36" i="42" s="1"/>
  <c r="Z9" i="30"/>
  <c r="Z11" i="30"/>
  <c r="Z13" i="30"/>
  <c r="Z15" i="30"/>
  <c r="Z17" i="30"/>
  <c r="Z21" i="30"/>
  <c r="Z23" i="30"/>
  <c r="Z25" i="30"/>
  <c r="Z27" i="30"/>
  <c r="Z29" i="30"/>
  <c r="Z31" i="30"/>
  <c r="Z33" i="30"/>
  <c r="J68" i="30"/>
  <c r="L68" i="30" s="1"/>
  <c r="L54" i="30"/>
  <c r="K35" i="30"/>
  <c r="H27" i="29"/>
  <c r="I28" i="29"/>
  <c r="L35" i="45"/>
  <c r="Y35" i="30"/>
  <c r="M35" i="30"/>
  <c r="N35" i="30" s="1"/>
  <c r="R35" i="30"/>
  <c r="T35" i="30" s="1"/>
  <c r="N8" i="30"/>
  <c r="H7" i="29"/>
  <c r="O35" i="30"/>
  <c r="G27" i="29"/>
  <c r="H27" i="34"/>
  <c r="L35" i="30"/>
  <c r="G35" i="28"/>
  <c r="G7" i="28" s="1"/>
  <c r="G36" i="28"/>
  <c r="H36" i="28"/>
  <c r="H35" i="28"/>
  <c r="I8" i="42" l="1"/>
  <c r="I36" i="28"/>
  <c r="N35" i="45"/>
  <c r="Z35" i="45"/>
  <c r="I35" i="28"/>
  <c r="I28" i="44"/>
  <c r="H7" i="44"/>
  <c r="I7" i="44" s="1"/>
  <c r="I7" i="34"/>
  <c r="I8" i="44"/>
  <c r="I27" i="34"/>
  <c r="H27" i="44"/>
  <c r="I27" i="44" s="1"/>
  <c r="I7" i="33"/>
  <c r="H7" i="42"/>
  <c r="I7" i="42" s="1"/>
  <c r="X35" i="30"/>
  <c r="Z35" i="30" s="1"/>
  <c r="Q35" i="30"/>
  <c r="I7" i="29"/>
  <c r="I27" i="29"/>
  <c r="H7" i="28"/>
  <c r="I7" i="28" s="1"/>
</calcChain>
</file>

<file path=xl/sharedStrings.xml><?xml version="1.0" encoding="utf-8"?>
<sst xmlns="http://schemas.openxmlformats.org/spreadsheetml/2006/main" count="1937" uniqueCount="224">
  <si>
    <t>№ з/п</t>
  </si>
  <si>
    <t>Найменування показників</t>
  </si>
  <si>
    <t>А</t>
  </si>
  <si>
    <t>Б</t>
  </si>
  <si>
    <t>Усього</t>
  </si>
  <si>
    <t>з них</t>
  </si>
  <si>
    <t>у тому числі справ</t>
  </si>
  <si>
    <t>місцеві загальні</t>
  </si>
  <si>
    <t>усього</t>
  </si>
  <si>
    <t>апеляційні загальні</t>
  </si>
  <si>
    <t>апеляційні адміністративні</t>
  </si>
  <si>
    <t>місцеві господарські</t>
  </si>
  <si>
    <t>Динаміка, %</t>
  </si>
  <si>
    <t>апеляційні господарські</t>
  </si>
  <si>
    <t>адміністративного судочинства</t>
  </si>
  <si>
    <t>господарського судочинства</t>
  </si>
  <si>
    <t>кримінального судочинства</t>
  </si>
  <si>
    <t>цивільного судочинства</t>
  </si>
  <si>
    <t>Область
(регіон)</t>
  </si>
  <si>
    <t>Автономна Республіка Крим</t>
  </si>
  <si>
    <t>2</t>
  </si>
  <si>
    <t>Вінницька область</t>
  </si>
  <si>
    <t>3</t>
  </si>
  <si>
    <t>Волинська область</t>
  </si>
  <si>
    <t>4</t>
  </si>
  <si>
    <t>Дніпропетровська область</t>
  </si>
  <si>
    <t>5</t>
  </si>
  <si>
    <t>Донецька область</t>
  </si>
  <si>
    <t>6</t>
  </si>
  <si>
    <t>Житомирська область</t>
  </si>
  <si>
    <t>7</t>
  </si>
  <si>
    <t>Закарпатська область</t>
  </si>
  <si>
    <t>8</t>
  </si>
  <si>
    <t>Запорізька область</t>
  </si>
  <si>
    <t>9</t>
  </si>
  <si>
    <t>Івано-Франківська область</t>
  </si>
  <si>
    <t>10</t>
  </si>
  <si>
    <t>Київська область</t>
  </si>
  <si>
    <t>11</t>
  </si>
  <si>
    <t>Кіровоградська область</t>
  </si>
  <si>
    <t>12</t>
  </si>
  <si>
    <t>Луганська область</t>
  </si>
  <si>
    <t>13</t>
  </si>
  <si>
    <t>Львівська область</t>
  </si>
  <si>
    <t>14</t>
  </si>
  <si>
    <t>Миколаївська область</t>
  </si>
  <si>
    <t>15</t>
  </si>
  <si>
    <t>Одеська область</t>
  </si>
  <si>
    <t>16</t>
  </si>
  <si>
    <t>Полтавська область</t>
  </si>
  <si>
    <t>17</t>
  </si>
  <si>
    <t>Рівненська область</t>
  </si>
  <si>
    <t>18</t>
  </si>
  <si>
    <t>Сумська область</t>
  </si>
  <si>
    <t>19</t>
  </si>
  <si>
    <t>Тернопільська область</t>
  </si>
  <si>
    <t>20</t>
  </si>
  <si>
    <t>Харківська область</t>
  </si>
  <si>
    <t>21</t>
  </si>
  <si>
    <t>Херсонська область</t>
  </si>
  <si>
    <t>22</t>
  </si>
  <si>
    <t>Хмельницька область</t>
  </si>
  <si>
    <t>23</t>
  </si>
  <si>
    <t>Черкаська область</t>
  </si>
  <si>
    <t>24</t>
  </si>
  <si>
    <t>Чернівецька область</t>
  </si>
  <si>
    <t>25</t>
  </si>
  <si>
    <t>Чернігівська область</t>
  </si>
  <si>
    <t>26</t>
  </si>
  <si>
    <t>м. Київ</t>
  </si>
  <si>
    <t>27</t>
  </si>
  <si>
    <t>м. Севастополь</t>
  </si>
  <si>
    <t>дина-міка, %</t>
  </si>
  <si>
    <t xml:space="preserve">адміністративного судочинства </t>
  </si>
  <si>
    <t>про адміністративні правопорушення</t>
  </si>
  <si>
    <t>Перебувало на розгляді справ і матеріалів
у місцевих та апеляційних судах (І інстанція) (усього)</t>
  </si>
  <si>
    <t>апеляційні</t>
  </si>
  <si>
    <t>Перебувало на розгляді матеріалів за апеляційними скаргами
у апеляційних судах (ІІ інстанція) (усього)</t>
  </si>
  <si>
    <t>у тому числі клопотань, скарг, заяв під час досудового розслідування (слідчі судді)</t>
  </si>
  <si>
    <t>Перебувало на розгляді справ і матеріалів
у місцевих судах (усього)</t>
  </si>
  <si>
    <t>місцеві адміністративні</t>
  </si>
  <si>
    <t>Перебувало на розгляді справ і матеріалів
у апеляційних судах (усього)</t>
  </si>
  <si>
    <t>апеляційні (загальні)</t>
  </si>
  <si>
    <t>у тому числі матеріалів за апеляційними скаргами</t>
  </si>
  <si>
    <t xml:space="preserve">у тому числі справ 
наказного провадження </t>
  </si>
  <si>
    <t xml:space="preserve">у тому числі справ 
позовного провадження </t>
  </si>
  <si>
    <t xml:space="preserve">у тому числі справ 
окремого провадження </t>
  </si>
  <si>
    <t>у тому числі справ про банкрутство (неплатоспроможність)</t>
  </si>
  <si>
    <t xml:space="preserve">з них </t>
  </si>
  <si>
    <t>Таблиця 1.1</t>
  </si>
  <si>
    <t>Таблиця 1.2</t>
  </si>
  <si>
    <t>Таблиця 1.3</t>
  </si>
  <si>
    <t>Перебувало на розгляді справ і матеріалів
у місцевих судах</t>
  </si>
  <si>
    <t>Перебувало на розгляді справ і матеріалів
у апеляційних судах</t>
  </si>
  <si>
    <t>1</t>
  </si>
  <si>
    <t>28</t>
  </si>
  <si>
    <t>Шостий апеляційний адміністративний суд</t>
  </si>
  <si>
    <t>Восьмий апеляційний адміністративний суд</t>
  </si>
  <si>
    <t>Третій апеляційний адміністративний суд</t>
  </si>
  <si>
    <t>Сьомий апеляційний адміністративний суд</t>
  </si>
  <si>
    <t>Другий апеляційний адміністративний суд</t>
  </si>
  <si>
    <t>П'ятий апеляційний адміністративний суд</t>
  </si>
  <si>
    <t>Перший апеляційний адміністративний суд</t>
  </si>
  <si>
    <t>Четвертий апеляційний адміністративний суд</t>
  </si>
  <si>
    <t>Північний апеляційний господарський суд</t>
  </si>
  <si>
    <t>Центральний апеляційний господарський суд</t>
  </si>
  <si>
    <t>Західний апеляційний господарський суд</t>
  </si>
  <si>
    <t>Півнично-західний апеляційний господарський суд</t>
  </si>
  <si>
    <t>Східний апеляційний господарський суд</t>
  </si>
  <si>
    <t>Південно-західний апеляційний господарський суд</t>
  </si>
  <si>
    <t>Південний апеляційний господарський суд</t>
  </si>
  <si>
    <t>В</t>
  </si>
  <si>
    <t>Область
(регіон, суди якого входять до апеляційного округу)</t>
  </si>
  <si>
    <t>Найменування апеляційного адміністративного суду</t>
  </si>
  <si>
    <t>Найменування 
апеляційного 
господарського суду</t>
  </si>
  <si>
    <t>Таблиця 2.1</t>
  </si>
  <si>
    <t>Надійшло на розгляд справ і матеріалів
до місцевих та апеляційних судів (І інстанція) (усього)</t>
  </si>
  <si>
    <t>Таблиця 2.2</t>
  </si>
  <si>
    <t>Надійшло на розгляд справ і матеріалів
до місцевих судів (усього)</t>
  </si>
  <si>
    <t>Надійшло на розгляд справ і матеріалів
до апеляційних судів (усього)</t>
  </si>
  <si>
    <t>Таблиця 2.3</t>
  </si>
  <si>
    <t>Надійшло на розгляд справ і матеріалів
до місцевих судів</t>
  </si>
  <si>
    <t>Надійшло на розгляд справ і матеріалів
до апеляційних судів</t>
  </si>
  <si>
    <t>Надійшло на розгляд справ і матеріалів
до місцевих та апеляційних 
господарських судів</t>
  </si>
  <si>
    <t>Надійшло на розгляд справ і матеріалів
до місцевих та апеляційних 
адміністративних судів</t>
  </si>
  <si>
    <t>Таблиця 3.1</t>
  </si>
  <si>
    <t>Розглянуто справ і матеріалів
місцевими та апеляційними судами (І інстанція) (усього)</t>
  </si>
  <si>
    <t>Таблиця 3.2</t>
  </si>
  <si>
    <t>Розглянуто справ і матеріалів
місцевими судами (усього)</t>
  </si>
  <si>
    <t>Розглянуто справ і матеріалів
апеляційними судами (усього)</t>
  </si>
  <si>
    <t>Розглянуто справ і матеріалів
місцевими судами</t>
  </si>
  <si>
    <t>Розглянуто справ і матеріалів
апеляційними судами</t>
  </si>
  <si>
    <t>Розглянуто справ і матеріалів
місцевими та апеляційними 
господарськими судами</t>
  </si>
  <si>
    <t>Розглянуто справ і матеріалів
місцевими та апеляційними 
адміністративними судами</t>
  </si>
  <si>
    <t>Таблиця 4.1</t>
  </si>
  <si>
    <t>Залишок не розглянутих на кінець періоду матеріалів за апеляційними скаргами
у апеляційних судах (ІІ інстанція) (усього)</t>
  </si>
  <si>
    <t>Надійшло на розгляд матеріалів за апеляційними скаргами
до апеляційних судів (ІІ інстанція) (усього)</t>
  </si>
  <si>
    <t>Розглянуто матеріалів за апеляційними скаргами
апеляційними судами (ІІ інстанція) (усього)</t>
  </si>
  <si>
    <t>Залишок не розглянутих на кінець періоду справ і матеріалів
у місцевих та апеляційних судах (І інстанція) (усього)</t>
  </si>
  <si>
    <t>Таблиця 4.2</t>
  </si>
  <si>
    <t>Залишок не розглянутих на кінець періоду справ і матеріалів
у місцевих судах (усього)</t>
  </si>
  <si>
    <t>Залишок не розглянутих на кінець періоду справ і матеріалів
у апеляційних судах (усього)</t>
  </si>
  <si>
    <t>Таблиця 4.3</t>
  </si>
  <si>
    <t>Таблиця 3.3</t>
  </si>
  <si>
    <t>Залишок не розглянутих на кінець періоду справ і матеріалів
у місцевих судах</t>
  </si>
  <si>
    <t>Залишок не розглянутих на кінець періоду справ і матеріалів
у апеляційних судах</t>
  </si>
  <si>
    <t>Залишок не розглянутих на кінець періоду 
справ і матеріалів
у місцевих та апеляційних 
господарських судах</t>
  </si>
  <si>
    <t>Залишок не розглянутих на кінець періоду 
справ і матеріалів
у місцевих та апеляційних 
адміністративних судах</t>
  </si>
  <si>
    <t>1.1</t>
  </si>
  <si>
    <t>1.2</t>
  </si>
  <si>
    <t>1.3</t>
  </si>
  <si>
    <t>Кількість справ та матеріалів, що перебували на розгляді у місцевих та апеляційних судах:</t>
  </si>
  <si>
    <t>2.1</t>
  </si>
  <si>
    <t>2.2</t>
  </si>
  <si>
    <t>2.3</t>
  </si>
  <si>
    <t>Кількість справ та матеріалів, що надійшли на розгляд до місцевих та апеляційних судів:</t>
  </si>
  <si>
    <t>Таблиця 5.1</t>
  </si>
  <si>
    <t>Перебувало на розгляді справ і матеріалів
у місцевих та апеляційних 
господарських судах</t>
  </si>
  <si>
    <t>Перебувало на розгляді справ і матеріалів
у місцевих та апеляційних 
адміністративних судах</t>
  </si>
  <si>
    <t>3.1</t>
  </si>
  <si>
    <t>Загальні показники ефективності здійснення правосуддя
місцевими та апеляційними судами (у розрізі юрисдикцій)</t>
  </si>
  <si>
    <t>Ефективність здійснення правосуддя
місцевими та апеляційними судами (І інстанція) (усього)</t>
  </si>
  <si>
    <t>Ефективність здійснення правосуддя
апеляційними судами (ІІ інстанція) (усього)</t>
  </si>
  <si>
    <t>Динаміка</t>
  </si>
  <si>
    <t>Ефективність здійснення правосуддя
місцевими судами (усього)</t>
  </si>
  <si>
    <t>Ефективність здійснення правосуддя
апеляційними судами (усього)</t>
  </si>
  <si>
    <t>Ефективність здійснення правосуддя
місцевими судами</t>
  </si>
  <si>
    <t>Ефективність здійснення правосуддя
апеляційними судами</t>
  </si>
  <si>
    <t>дина-міка</t>
  </si>
  <si>
    <t xml:space="preserve">84 % і нижче – тривожний показник; </t>
  </si>
  <si>
    <t xml:space="preserve">85–95 % – насторожуючий показник; </t>
  </si>
  <si>
    <t xml:space="preserve">96–102 % – нейтральний показник; </t>
  </si>
  <si>
    <t>103 % і більше – передова практика</t>
  </si>
  <si>
    <t>менше 0 - негативна</t>
  </si>
  <si>
    <t>більше 0 - позитивна</t>
  </si>
  <si>
    <t xml:space="preserve">Критерії оцінювання ефективності здійснення правосуддя: </t>
  </si>
  <si>
    <t>Критерії динаміки:</t>
  </si>
  <si>
    <t>Таблиця 5.3</t>
  </si>
  <si>
    <t>Таблиця 5.2</t>
  </si>
  <si>
    <t>Загальні показники кількості справ і матеріалів, що перебували на розгляді
у місцевих та апеляційних судах (у розрізі інстанцій)*</t>
  </si>
  <si>
    <t>* показники сформовані без врахування даних: 
за 2021 рік - 84 місцевих та апеляційних судів, підсудність справ яких змінено;
за 2022 рік - 169 місцевих та апеляційних судів, підсудність справ яких змінено.</t>
  </si>
  <si>
    <t>Загальні показники ефективності здійснення правосуддя
місцевими та апеляційними судами (у розрізі інстанцій)*</t>
  </si>
  <si>
    <t>Загальні показники кількості справ і матеріалів, що перебували на розгляді
у місцевих та апеляційних судах (у розрізі юрисдикцій)*</t>
  </si>
  <si>
    <t>Загальні показники кількості справ і матеріалів, що перебували на розгляді
у місцевих та апеляційних судах (у розрізі регіонів / апеляційних округів)*</t>
  </si>
  <si>
    <t>Загальні показники кількості справ і матеріалів, що надійшли на розгляд
до місцевих та апеляційних судів (у розрізі інстанцій)*</t>
  </si>
  <si>
    <t>Загальні показники кількості справ і матеріалів, що надійшли на розгляд
до місцевих та апеляційних судів (у розрізі юрисдикцій)*</t>
  </si>
  <si>
    <t>Загальні показники кількості справ і матеріалів, що надійшли на розгляд
до місцевих та апеляційних судів (у розрізі регіонів / апеляційних округів)*</t>
  </si>
  <si>
    <t>Загальні показники кількості справ і матеріалів, розглянутих
місцевими та апеляційними судами (у розрізі інстанцій)*</t>
  </si>
  <si>
    <t>Загальні показники кількості справ і матеріалів, розглянутих
місцевими та апеляційними судами (у розрізі юрисдикцій)*</t>
  </si>
  <si>
    <t>Загальні показники кількості справ і матеріалів, розглянутих
місцевими та апеляційними судами (у розрізі регіонів / апеляційних округів)*</t>
  </si>
  <si>
    <t>Загальні показники кількості справ і матеріалів, не розглянутих
місцевими та апеляційними судами на кінець періоду (у розрізі інстанцій)*</t>
  </si>
  <si>
    <t>Загальні показники ефективності здійснення правосуддя
місцевими та апеляційними судами (у розрізі регіонів / апеляційних округів)*</t>
  </si>
  <si>
    <t>Найменування апеляційного 
господарського суду</t>
  </si>
  <si>
    <t>Загальні показники кількості справ і матеріалів, що перебували на розгляді у місцевих та апеляційних судах 
(у розрізі інстанцій)</t>
  </si>
  <si>
    <t>Загальні показники кількості справ і матеріалів, що перебували на розгляді у місцевих та апеляційних судах 
(у розрізі юрисдикцій)</t>
  </si>
  <si>
    <t>Загальні показники кількості справ і матеріалів, що перебували на розгляді у місцевих та апеляційних судах 
(у розрізі регіонів / апеляційних округів)</t>
  </si>
  <si>
    <t>Загальні показники кількості справ і матеріалів, що надійшли на розгляд до місцевих та апеляційних судів 
(у розрізі інстанцій)</t>
  </si>
  <si>
    <t>Загальні показники кількості справ і матеріалів, що надійшли на розгляд до місцевих та апеляційних судів 
(у розрізі юрисдикцій)</t>
  </si>
  <si>
    <t>Загальні показники кількості справ і матеріалів, що надійшли на розгляд до місцевих та апеляційних судів 
(у розрізі регіонів / апеляційних округів)</t>
  </si>
  <si>
    <t>Загальні показники кількості справ і матеріалів, розглянутих місцевими та апеляційними судами 
(у розрізі інстанцій)</t>
  </si>
  <si>
    <t>Загальні показники кількості справ і матеріалів, розглянутих місцевими та апеляційними судами 
(у розрізі юрисдикцій)</t>
  </si>
  <si>
    <t>Загальні показники кількості справ і матеріалів, розглянутих місцевими та апеляційними судами 
(у розрізі регіонів / апеляційних округів)</t>
  </si>
  <si>
    <t>Загальні показники кількості справ і матеріалів, не розглянутих місцевими та апеляційними судами
(у розрізі інстанцій)</t>
  </si>
  <si>
    <t>Кількість справ та матеріалів, розглянутих місцевими та апеляційними судами:</t>
  </si>
  <si>
    <t>Кількість справ та матеріалів, не розглянутих місцевими та апеляційними судами:</t>
  </si>
  <si>
    <t>3.2</t>
  </si>
  <si>
    <t>3.3</t>
  </si>
  <si>
    <t>4.1</t>
  </si>
  <si>
    <t>4.2</t>
  </si>
  <si>
    <t>4.3</t>
  </si>
  <si>
    <t>5.1</t>
  </si>
  <si>
    <t>5.2</t>
  </si>
  <si>
    <t>5.3</t>
  </si>
  <si>
    <t>Загальні показники кількості справ і матеріалів, не розглянутих місцевими та апеляційними судами 
(у розрізі юрисдикцій)</t>
  </si>
  <si>
    <t>Загальні показники кількості справ і матеріалів, не розглянутих
місцевими та апеляційними судами на кінець періоду  (у розрізі регіонів / апеляційних округів)*</t>
  </si>
  <si>
    <t>Загальні показники кількості справ і матеріалів, не розглянутих
місцевими та апеляційними судами на кінець періоду (у розрізі юрисдикцій)*</t>
  </si>
  <si>
    <t>Загальні показники кількості справ і матеріалів, не розглянутих місцевими та апеляційними судами 
(у розрізі регіонів / апеляційних округів)</t>
  </si>
  <si>
    <t>Ефективність здійснення правосуддя місцевими та апеляційними судами:</t>
  </si>
  <si>
    <t>Загальні показники ефективності здійснення правосуддя місцевими та апеляційними судами 
(у розрізі інстанцій)</t>
  </si>
  <si>
    <t>Загальні показники ефективності здійснення правосуддя місцевими та апеляційними судами 
(у розрізі юрисдикцій)</t>
  </si>
  <si>
    <t>Загальні показники ефективності здійснення правосуддя місцевими та апеляційними судами 
(у розрізі регіонів / апеляційних округів)</t>
  </si>
  <si>
    <t>Аналітичні таблиці щодо стану здійснення правосуддя за 2022 рік</t>
  </si>
  <si>
    <r>
      <t xml:space="preserve">Критерії динаміки: 
</t>
    </r>
    <r>
      <rPr>
        <sz val="10"/>
        <color rgb="FF00B050"/>
        <rFont val="Calibri"/>
        <family val="2"/>
        <charset val="204"/>
        <scheme val="minor"/>
      </rPr>
      <t xml:space="preserve">більше 0 - позитивна; </t>
    </r>
    <r>
      <rPr>
        <sz val="10"/>
        <rFont val="Calibri"/>
        <family val="2"/>
        <charset val="204"/>
        <scheme val="minor"/>
      </rPr>
      <t xml:space="preserve">
</t>
    </r>
    <r>
      <rPr>
        <sz val="10"/>
        <color rgb="FFFF0000"/>
        <rFont val="Calibri"/>
        <family val="2"/>
        <charset val="204"/>
        <scheme val="minor"/>
      </rPr>
      <t>менше 0 - негативна.</t>
    </r>
  </si>
  <si>
    <t>динаміка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</si>
</sst>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rgb="FF92D05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442">
    <xf numFmtId="0" fontId="0" fillId="0" borderId="0" xfId="0"/>
    <xf numFmtId="0" fontId="4" fillId="0" borderId="0" xfId="0" applyFont="1"/>
    <xf numFmtId="0" fontId="5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4" fillId="7" borderId="1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10" fontId="5" fillId="0" borderId="50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2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2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0" fontId="4" fillId="0" borderId="24" xfId="0" applyNumberFormat="1" applyFont="1" applyBorder="1" applyAlignment="1">
      <alignment horizontal="right" vertical="center" wrapText="1"/>
    </xf>
    <xf numFmtId="0" fontId="4" fillId="0" borderId="0" xfId="4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4" applyFont="1" applyAlignment="1">
      <alignment vertical="top"/>
    </xf>
    <xf numFmtId="0" fontId="5" fillId="2" borderId="5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 wrapText="1"/>
    </xf>
    <xf numFmtId="0" fontId="4" fillId="0" borderId="4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18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22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23" xfId="0" applyNumberFormat="1" applyFont="1" applyFill="1" applyBorder="1" applyAlignment="1" applyProtection="1">
      <alignment horizontal="right" vertical="center" wrapText="1"/>
      <protection locked="0"/>
    </xf>
    <xf numFmtId="49" fontId="5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1" xfId="0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right" vertical="center" wrapText="1"/>
      <protection locked="0"/>
    </xf>
    <xf numFmtId="3" fontId="5" fillId="4" borderId="1" xfId="0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164" fontId="4" fillId="4" borderId="17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5" fillId="4" borderId="18" xfId="3" applyNumberFormat="1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5" fillId="4" borderId="5" xfId="3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4" borderId="23" xfId="3" applyNumberFormat="1" applyFont="1" applyFill="1" applyBorder="1" applyAlignment="1">
      <alignment horizontal="center" vertical="center" wrapText="1"/>
    </xf>
    <xf numFmtId="10" fontId="4" fillId="4" borderId="23" xfId="0" applyNumberFormat="1" applyFont="1" applyFill="1" applyBorder="1" applyAlignment="1" applyProtection="1">
      <alignment horizontal="right" vertical="center" wrapText="1"/>
      <protection locked="0"/>
    </xf>
    <xf numFmtId="49" fontId="5" fillId="4" borderId="11" xfId="3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" xfId="0" applyNumberFormat="1" applyFont="1" applyFill="1" applyBorder="1" applyAlignment="1" applyProtection="1">
      <alignment vertical="center" wrapText="1"/>
      <protection locked="0"/>
    </xf>
    <xf numFmtId="10" fontId="5" fillId="6" borderId="49" xfId="0" applyNumberFormat="1" applyFont="1" applyFill="1" applyBorder="1" applyAlignment="1" applyProtection="1">
      <alignment horizontal="right" vertical="center" wrapText="1"/>
      <protection locked="0"/>
    </xf>
    <xf numFmtId="10" fontId="5" fillId="3" borderId="49" xfId="0" applyNumberFormat="1" applyFont="1" applyFill="1" applyBorder="1" applyAlignment="1" applyProtection="1">
      <alignment horizontal="right" vertical="center" wrapText="1"/>
      <protection locked="0"/>
    </xf>
    <xf numFmtId="10" fontId="4" fillId="6" borderId="47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11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37" xfId="0" applyNumberFormat="1" applyFont="1" applyBorder="1" applyAlignment="1">
      <alignment horizontal="right" vertical="center" wrapText="1"/>
    </xf>
    <xf numFmtId="10" fontId="4" fillId="6" borderId="20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4" fillId="6" borderId="22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10" fontId="10" fillId="6" borderId="49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49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50" xfId="0" applyNumberFormat="1" applyFont="1" applyBorder="1" applyAlignment="1">
      <alignment horizontal="right" vertical="center" wrapText="1"/>
    </xf>
    <xf numFmtId="10" fontId="10" fillId="6" borderId="47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10" fontId="10" fillId="6" borderId="20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10" fillId="6" borderId="22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23" xfId="0" applyNumberFormat="1" applyFont="1" applyFill="1" applyBorder="1" applyAlignment="1" applyProtection="1">
      <alignment horizontal="right" vertical="center" wrapText="1"/>
      <protection locked="0"/>
    </xf>
    <xf numFmtId="10" fontId="10" fillId="6" borderId="17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17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20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2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3" fontId="5" fillId="4" borderId="49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20" xfId="0" applyNumberFormat="1" applyFont="1" applyFill="1" applyBorder="1" applyAlignment="1">
      <alignment vertical="center"/>
    </xf>
    <xf numFmtId="3" fontId="4" fillId="4" borderId="22" xfId="0" applyNumberFormat="1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0" fontId="4" fillId="4" borderId="0" xfId="4" applyFont="1" applyFill="1" applyAlignment="1">
      <alignment vertical="top"/>
    </xf>
    <xf numFmtId="0" fontId="4" fillId="4" borderId="0" xfId="0" applyFont="1" applyFill="1"/>
    <xf numFmtId="0" fontId="4" fillId="4" borderId="0" xfId="3" applyFont="1" applyFill="1"/>
    <xf numFmtId="0" fontId="5" fillId="4" borderId="1" xfId="3" applyFont="1" applyFill="1" applyBorder="1" applyAlignment="1">
      <alignment horizontal="center" vertical="center" wrapText="1"/>
    </xf>
    <xf numFmtId="0" fontId="4" fillId="4" borderId="0" xfId="3" applyFont="1" applyFill="1" applyAlignment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49" fontId="5" fillId="4" borderId="2" xfId="3" applyNumberFormat="1" applyFont="1" applyFill="1" applyBorder="1" applyAlignment="1">
      <alignment horizontal="center" vertical="center" wrapText="1"/>
    </xf>
    <xf numFmtId="10" fontId="4" fillId="4" borderId="31" xfId="0" applyNumberFormat="1" applyFont="1" applyFill="1" applyBorder="1" applyAlignment="1" applyProtection="1">
      <alignment horizontal="right" vertical="center" wrapText="1"/>
      <protection locked="0"/>
    </xf>
    <xf numFmtId="164" fontId="4" fillId="4" borderId="19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19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1" applyFont="1" applyFill="1"/>
    <xf numFmtId="3" fontId="5" fillId="4" borderId="20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34" xfId="0" applyNumberFormat="1" applyFont="1" applyFill="1" applyBorder="1" applyAlignment="1" applyProtection="1">
      <alignment horizontal="right" vertical="center" wrapText="1"/>
      <protection locked="0"/>
    </xf>
    <xf numFmtId="10" fontId="4" fillId="4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0" xfId="0" applyFont="1" applyFill="1"/>
    <xf numFmtId="0" fontId="13" fillId="4" borderId="1" xfId="0" applyFont="1" applyFill="1" applyBorder="1" applyAlignment="1">
      <alignment horizontal="left" vertical="distributed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1" xfId="0" applyNumberFormat="1" applyFont="1" applyFill="1" applyBorder="1" applyAlignment="1">
      <alignment horizontal="right" vertical="center"/>
    </xf>
    <xf numFmtId="10" fontId="5" fillId="4" borderId="11" xfId="0" applyNumberFormat="1" applyFont="1" applyFill="1" applyBorder="1" applyAlignment="1" applyProtection="1">
      <alignment horizontal="right" vertical="center" wrapText="1"/>
      <protection locked="0"/>
    </xf>
    <xf numFmtId="10" fontId="5" fillId="4" borderId="1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10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4" applyFont="1" applyFill="1" applyAlignment="1">
      <alignment vertical="top" wrapText="1"/>
    </xf>
    <xf numFmtId="0" fontId="6" fillId="4" borderId="0" xfId="0" applyFont="1" applyFill="1"/>
    <xf numFmtId="0" fontId="5" fillId="4" borderId="0" xfId="0" applyFont="1" applyFill="1" applyAlignment="1">
      <alignment horizontal="center" vertical="center" textRotation="90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"/>
    </xf>
    <xf numFmtId="0" fontId="10" fillId="4" borderId="0" xfId="3" applyFont="1" applyFill="1"/>
    <xf numFmtId="0" fontId="4" fillId="4" borderId="0" xfId="3" applyFont="1" applyFill="1" applyAlignment="1">
      <alignment horizontal="left" vertical="center"/>
    </xf>
    <xf numFmtId="0" fontId="4" fillId="4" borderId="0" xfId="3" applyFont="1" applyFill="1" applyAlignment="1">
      <alignment horizontal="left"/>
    </xf>
    <xf numFmtId="0" fontId="5" fillId="4" borderId="5" xfId="0" applyFont="1" applyFill="1" applyBorder="1" applyAlignment="1">
      <alignment horizontal="center" textRotation="90" wrapText="1"/>
    </xf>
    <xf numFmtId="0" fontId="4" fillId="4" borderId="49" xfId="0" applyFont="1" applyFill="1" applyBorder="1" applyAlignment="1">
      <alignment horizontal="center" vertical="center" wrapText="1"/>
    </xf>
    <xf numFmtId="10" fontId="5" fillId="4" borderId="50" xfId="0" applyNumberFormat="1" applyFont="1" applyFill="1" applyBorder="1" applyAlignment="1">
      <alignment horizontal="right" vertical="center" wrapText="1"/>
    </xf>
    <xf numFmtId="10" fontId="4" fillId="4" borderId="19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10" fontId="4" fillId="4" borderId="2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0" fontId="4" fillId="4" borderId="24" xfId="0" applyNumberFormat="1" applyFont="1" applyFill="1" applyBorder="1" applyAlignment="1">
      <alignment horizontal="right" vertical="center" wrapText="1"/>
    </xf>
    <xf numFmtId="0" fontId="5" fillId="4" borderId="18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3" fontId="4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36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left" vertical="distributed"/>
    </xf>
    <xf numFmtId="0" fontId="10" fillId="4" borderId="0" xfId="3" applyFont="1" applyFill="1" applyAlignment="1">
      <alignment vertical="center"/>
    </xf>
    <xf numFmtId="0" fontId="13" fillId="4" borderId="11" xfId="0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vertical="center"/>
    </xf>
    <xf numFmtId="0" fontId="4" fillId="4" borderId="1" xfId="3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/>
    <xf numFmtId="0" fontId="10" fillId="4" borderId="0" xfId="0" applyFont="1" applyFill="1"/>
    <xf numFmtId="49" fontId="4" fillId="4" borderId="0" xfId="3" applyNumberFormat="1" applyFont="1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4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distributed"/>
    </xf>
    <xf numFmtId="0" fontId="13" fillId="4" borderId="8" xfId="0" applyFont="1" applyFill="1" applyBorder="1" applyAlignment="1">
      <alignment horizontal="center" vertical="distributed"/>
    </xf>
    <xf numFmtId="0" fontId="13" fillId="4" borderId="4" xfId="0" applyFont="1" applyFill="1" applyBorder="1" applyAlignment="1">
      <alignment horizontal="center" vertical="distributed"/>
    </xf>
    <xf numFmtId="0" fontId="13" fillId="4" borderId="1" xfId="0" applyFont="1" applyFill="1" applyBorder="1" applyAlignment="1">
      <alignment horizontal="center" vertical="distributed"/>
    </xf>
    <xf numFmtId="0" fontId="4" fillId="4" borderId="9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4" fillId="4" borderId="12" xfId="3" applyFont="1" applyFill="1" applyBorder="1" applyAlignment="1">
      <alignment horizontal="center" vertical="center" wrapText="1"/>
    </xf>
    <xf numFmtId="0" fontId="4" fillId="4" borderId="14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 wrapText="1"/>
    </xf>
    <xf numFmtId="0" fontId="4" fillId="4" borderId="13" xfId="3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8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3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textRotation="90"/>
    </xf>
    <xf numFmtId="0" fontId="5" fillId="4" borderId="2" xfId="3" applyFont="1" applyFill="1" applyBorder="1" applyAlignment="1">
      <alignment horizontal="center" vertical="center" wrapText="1"/>
    </xf>
    <xf numFmtId="0" fontId="5" fillId="4" borderId="8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4" fillId="4" borderId="0" xfId="0" applyFont="1" applyFill="1" applyAlignment="1">
      <alignment horizontal="left" wrapText="1"/>
    </xf>
    <xf numFmtId="0" fontId="4" fillId="4" borderId="0" xfId="4" applyFont="1" applyFill="1" applyAlignment="1">
      <alignment horizontal="left" vertical="top" wrapText="1"/>
    </xf>
    <xf numFmtId="0" fontId="4" fillId="4" borderId="0" xfId="0" applyFont="1" applyFill="1" applyAlignment="1">
      <alignment horizontal="right"/>
    </xf>
    <xf numFmtId="0" fontId="5" fillId="4" borderId="9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textRotation="90" wrapText="1"/>
    </xf>
    <xf numFmtId="0" fontId="4" fillId="4" borderId="45" xfId="0" applyFont="1" applyFill="1" applyBorder="1" applyAlignment="1">
      <alignment horizontal="center" vertical="center" textRotation="90" wrapText="1"/>
    </xf>
    <xf numFmtId="0" fontId="4" fillId="4" borderId="46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17" xfId="3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2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23" xfId="3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left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/>
    </xf>
    <xf numFmtId="10" fontId="4" fillId="4" borderId="41" xfId="0" applyNumberFormat="1" applyFont="1" applyFill="1" applyBorder="1" applyAlignment="1" applyProtection="1">
      <alignment horizontal="center" vertical="top" wrapText="1"/>
      <protection locked="0"/>
    </xf>
    <xf numFmtId="10" fontId="4" fillId="4" borderId="42" xfId="0" applyNumberFormat="1" applyFont="1" applyFill="1" applyBorder="1" applyAlignment="1" applyProtection="1">
      <alignment horizontal="center" vertical="top" wrapText="1"/>
      <protection locked="0"/>
    </xf>
    <xf numFmtId="0" fontId="4" fillId="4" borderId="5" xfId="1" applyFont="1" applyFill="1" applyBorder="1" applyAlignment="1">
      <alignment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8" xfId="3" applyFont="1" applyFill="1" applyBorder="1" applyAlignment="1">
      <alignment horizontal="center" vertical="center" wrapText="1"/>
    </xf>
    <xf numFmtId="0" fontId="4" fillId="4" borderId="29" xfId="3" applyFont="1" applyFill="1" applyBorder="1" applyAlignment="1">
      <alignment horizontal="center" vertical="center" wrapText="1"/>
    </xf>
    <xf numFmtId="0" fontId="4" fillId="4" borderId="30" xfId="3" applyFont="1" applyFill="1" applyBorder="1" applyAlignment="1">
      <alignment horizontal="center" vertical="center" wrapText="1"/>
    </xf>
    <xf numFmtId="0" fontId="4" fillId="4" borderId="47" xfId="3" applyFont="1" applyFill="1" applyBorder="1" applyAlignment="1">
      <alignment horizontal="center" vertical="center" wrapText="1"/>
    </xf>
    <xf numFmtId="0" fontId="4" fillId="4" borderId="11" xfId="3" applyFont="1" applyFill="1" applyBorder="1" applyAlignment="1">
      <alignment horizontal="center" vertical="center" wrapText="1"/>
    </xf>
    <xf numFmtId="0" fontId="4" fillId="4" borderId="44" xfId="3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left" vertical="center" wrapText="1"/>
    </xf>
    <xf numFmtId="0" fontId="5" fillId="4" borderId="14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15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vertical="center" wrapText="1"/>
    </xf>
    <xf numFmtId="0" fontId="5" fillId="4" borderId="14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15" xfId="1" applyFont="1" applyFill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vertical="center" wrapText="1"/>
    </xf>
    <xf numFmtId="0" fontId="4" fillId="4" borderId="9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12" xfId="1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vertical="center" wrapText="1"/>
    </xf>
    <xf numFmtId="0" fontId="5" fillId="4" borderId="32" xfId="1" applyFont="1" applyFill="1" applyBorder="1" applyAlignment="1">
      <alignment vertical="center" wrapText="1"/>
    </xf>
    <xf numFmtId="0" fontId="5" fillId="4" borderId="33" xfId="1" applyFont="1" applyFill="1" applyBorder="1" applyAlignment="1">
      <alignment vertical="center" wrapText="1"/>
    </xf>
    <xf numFmtId="3" fontId="4" fillId="4" borderId="38" xfId="0" applyNumberFormat="1" applyFont="1" applyFill="1" applyBorder="1" applyAlignment="1" applyProtection="1">
      <alignment horizontal="center" vertical="top" wrapText="1"/>
      <protection locked="0"/>
    </xf>
    <xf numFmtId="3" fontId="4" fillId="4" borderId="40" xfId="0" applyNumberFormat="1" applyFont="1" applyFill="1" applyBorder="1" applyAlignment="1" applyProtection="1">
      <alignment horizontal="center" vertical="top" wrapText="1"/>
      <protection locked="0"/>
    </xf>
    <xf numFmtId="0" fontId="13" fillId="4" borderId="14" xfId="0" applyFont="1" applyFill="1" applyBorder="1" applyAlignment="1">
      <alignment horizontal="center" vertical="distributed"/>
    </xf>
    <xf numFmtId="0" fontId="13" fillId="4" borderId="3" xfId="0" applyFont="1" applyFill="1" applyBorder="1" applyAlignment="1">
      <alignment horizontal="center" vertical="distributed"/>
    </xf>
    <xf numFmtId="0" fontId="13" fillId="4" borderId="15" xfId="0" applyFont="1" applyFill="1" applyBorder="1" applyAlignment="1">
      <alignment horizontal="center" vertical="distributed"/>
    </xf>
    <xf numFmtId="0" fontId="13" fillId="4" borderId="11" xfId="0" applyFont="1" applyFill="1" applyBorder="1" applyAlignment="1">
      <alignment horizontal="center" vertical="distributed"/>
    </xf>
    <xf numFmtId="0" fontId="4" fillId="4" borderId="23" xfId="1" applyFont="1" applyFill="1" applyBorder="1" applyAlignment="1">
      <alignment vertical="center" wrapText="1"/>
    </xf>
    <xf numFmtId="0" fontId="4" fillId="4" borderId="34" xfId="1" applyFont="1" applyFill="1" applyBorder="1" applyAlignment="1">
      <alignment vertical="center" wrapText="1"/>
    </xf>
    <xf numFmtId="0" fontId="4" fillId="4" borderId="35" xfId="1" applyFont="1" applyFill="1" applyBorder="1" applyAlignment="1">
      <alignment vertical="center" wrapText="1"/>
    </xf>
    <xf numFmtId="0" fontId="4" fillId="4" borderId="36" xfId="1" applyFont="1" applyFill="1" applyBorder="1" applyAlignment="1">
      <alignment vertical="center" wrapText="1"/>
    </xf>
    <xf numFmtId="10" fontId="4" fillId="4" borderId="43" xfId="0" applyNumberFormat="1" applyFont="1" applyFill="1" applyBorder="1" applyAlignment="1" applyProtection="1">
      <alignment horizontal="center" vertical="top" wrapText="1"/>
      <protection locked="0"/>
    </xf>
    <xf numFmtId="3" fontId="6" fillId="4" borderId="38" xfId="0" applyNumberFormat="1" applyFont="1" applyFill="1" applyBorder="1" applyAlignment="1">
      <alignment horizontal="center" vertical="top"/>
    </xf>
    <xf numFmtId="3" fontId="6" fillId="4" borderId="10" xfId="0" applyNumberFormat="1" applyFont="1" applyFill="1" applyBorder="1" applyAlignment="1">
      <alignment horizontal="center" vertical="top"/>
    </xf>
    <xf numFmtId="3" fontId="6" fillId="4" borderId="40" xfId="0" applyNumberFormat="1" applyFont="1" applyFill="1" applyBorder="1" applyAlignment="1">
      <alignment horizontal="center" vertical="top"/>
    </xf>
    <xf numFmtId="3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5" fillId="4" borderId="31" xfId="1" applyFont="1" applyFill="1" applyBorder="1" applyAlignment="1">
      <alignment horizontal="left" vertical="center" wrapText="1"/>
    </xf>
    <xf numFmtId="0" fontId="5" fillId="4" borderId="32" xfId="1" applyFont="1" applyFill="1" applyBorder="1" applyAlignment="1">
      <alignment horizontal="left" vertical="center" wrapText="1"/>
    </xf>
    <xf numFmtId="0" fontId="5" fillId="4" borderId="33" xfId="1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top"/>
    </xf>
    <xf numFmtId="0" fontId="4" fillId="4" borderId="40" xfId="0" applyFont="1" applyFill="1" applyBorder="1" applyAlignment="1">
      <alignment horizontal="center" vertical="top"/>
    </xf>
    <xf numFmtId="3" fontId="5" fillId="4" borderId="38" xfId="0" applyNumberFormat="1" applyFont="1" applyFill="1" applyBorder="1" applyAlignment="1" applyProtection="1">
      <alignment horizontal="center" vertical="top" wrapText="1"/>
      <protection locked="0"/>
    </xf>
    <xf numFmtId="3" fontId="5" fillId="4" borderId="4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Font="1" applyFill="1" applyBorder="1" applyAlignment="1">
      <alignment horizontal="center" vertical="top"/>
    </xf>
    <xf numFmtId="0" fontId="5" fillId="4" borderId="40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textRotation="90" wrapText="1"/>
    </xf>
    <xf numFmtId="0" fontId="4" fillId="4" borderId="22" xfId="0" applyFont="1" applyFill="1" applyBorder="1" applyAlignment="1">
      <alignment horizontal="center" vertical="center" textRotation="90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5" fillId="4" borderId="14" xfId="0" applyFont="1" applyFill="1" applyBorder="1" applyAlignment="1">
      <alignment horizontal="center" vertical="distributed"/>
    </xf>
    <xf numFmtId="0" fontId="5" fillId="4" borderId="3" xfId="0" applyFont="1" applyFill="1" applyBorder="1" applyAlignment="1">
      <alignment horizontal="center" vertical="distributed"/>
    </xf>
    <xf numFmtId="0" fontId="5" fillId="4" borderId="15" xfId="0" applyFont="1" applyFill="1" applyBorder="1" applyAlignment="1">
      <alignment horizontal="center" vertical="distributed"/>
    </xf>
    <xf numFmtId="0" fontId="5" fillId="4" borderId="11" xfId="0" applyFont="1" applyFill="1" applyBorder="1" applyAlignment="1">
      <alignment horizontal="center" vertical="distributed"/>
    </xf>
    <xf numFmtId="0" fontId="5" fillId="4" borderId="2" xfId="0" applyFont="1" applyFill="1" applyBorder="1" applyAlignment="1">
      <alignment horizontal="center" vertical="distributed"/>
    </xf>
    <xf numFmtId="0" fontId="5" fillId="4" borderId="8" xfId="0" applyFont="1" applyFill="1" applyBorder="1" applyAlignment="1">
      <alignment horizontal="center" vertical="distributed"/>
    </xf>
    <xf numFmtId="0" fontId="5" fillId="4" borderId="4" xfId="0" applyFont="1" applyFill="1" applyBorder="1" applyAlignment="1">
      <alignment horizontal="center" vertical="distributed"/>
    </xf>
    <xf numFmtId="0" fontId="5" fillId="4" borderId="1" xfId="0" applyFont="1" applyFill="1" applyBorder="1" applyAlignment="1">
      <alignment horizontal="center" vertical="distributed"/>
    </xf>
    <xf numFmtId="0" fontId="5" fillId="6" borderId="5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14" fillId="8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0" fontId="4" fillId="4" borderId="38" xfId="0" applyNumberFormat="1" applyFont="1" applyFill="1" applyBorder="1" applyAlignment="1" applyProtection="1">
      <alignment horizontal="center" vertical="top" wrapText="1"/>
      <protection locked="0"/>
    </xf>
    <xf numFmtId="1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10" fontId="4" fillId="4" borderId="40" xfId="0" applyNumberFormat="1" applyFont="1" applyFill="1" applyBorder="1" applyAlignment="1" applyProtection="1">
      <alignment horizontal="center" vertical="top" wrapText="1"/>
      <protection locked="0"/>
    </xf>
    <xf numFmtId="0" fontId="4" fillId="4" borderId="34" xfId="1" applyFont="1" applyFill="1" applyBorder="1" applyAlignment="1">
      <alignment horizontal="left" vertical="center" wrapText="1"/>
    </xf>
    <xf numFmtId="0" fontId="4" fillId="4" borderId="35" xfId="1" applyFont="1" applyFill="1" applyBorder="1" applyAlignment="1">
      <alignment horizontal="left" vertical="center" wrapText="1"/>
    </xf>
    <xf numFmtId="0" fontId="4" fillId="4" borderId="36" xfId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</cellXfs>
  <cellStyles count="5">
    <cellStyle name="Звичайний 2" xfId="4"/>
    <cellStyle name="Обычный" xfId="0" builtinId="0"/>
    <cellStyle name="Обычный 2" xfId="1"/>
    <cellStyle name="Обычный 2 2" xfId="2"/>
    <cellStyle name="Обычный_таблиця_бюджет" xfId="3"/>
  </cellStyles>
  <dxfs count="319"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C000"/>
      </font>
      <fill>
        <patternFill>
          <bgColor theme="9" tint="0.79998168889431442"/>
        </patternFill>
      </fill>
    </dxf>
    <dxf>
      <font>
        <color rgb="FF92D050"/>
      </font>
      <fill>
        <patternFill>
          <bgColor theme="6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tabSelected="1" topLeftCell="C16" workbookViewId="0">
      <selection sqref="A1:B1"/>
    </sheetView>
  </sheetViews>
  <sheetFormatPr defaultRowHeight="12.75" x14ac:dyDescent="0.2"/>
  <cols>
    <col min="1" max="1" width="4.5703125" style="1" customWidth="1"/>
    <col min="2" max="2" width="100.85546875" style="13" customWidth="1"/>
    <col min="3" max="16384" width="9.140625" style="1"/>
  </cols>
  <sheetData>
    <row r="1" spans="1:12" ht="38.25" customHeight="1" x14ac:dyDescent="0.2">
      <c r="A1" s="195" t="s">
        <v>221</v>
      </c>
      <c r="B1" s="195"/>
      <c r="D1" s="54"/>
      <c r="E1" s="14"/>
      <c r="F1" s="14"/>
      <c r="G1" s="14"/>
      <c r="H1" s="14"/>
    </row>
    <row r="2" spans="1:12" ht="30" customHeight="1" x14ac:dyDescent="0.2">
      <c r="A2" s="2">
        <v>1</v>
      </c>
      <c r="B2" s="44" t="s">
        <v>151</v>
      </c>
      <c r="D2" s="54"/>
      <c r="E2" s="14"/>
      <c r="F2" s="14"/>
      <c r="G2" s="14"/>
      <c r="H2" s="14"/>
      <c r="I2" s="14"/>
      <c r="J2" s="14"/>
      <c r="K2" s="14"/>
      <c r="L2" s="14"/>
    </row>
    <row r="3" spans="1:12" ht="30" customHeight="1" x14ac:dyDescent="0.2">
      <c r="A3" s="3" t="s">
        <v>148</v>
      </c>
      <c r="B3" s="45" t="s">
        <v>193</v>
      </c>
      <c r="D3" s="54"/>
      <c r="E3" s="14"/>
      <c r="F3" s="14"/>
      <c r="G3" s="14"/>
      <c r="H3" s="14"/>
      <c r="I3" s="14"/>
      <c r="J3" s="14"/>
      <c r="K3" s="14"/>
      <c r="L3" s="14"/>
    </row>
    <row r="4" spans="1:12" ht="30" customHeight="1" x14ac:dyDescent="0.2">
      <c r="A4" s="3" t="s">
        <v>149</v>
      </c>
      <c r="B4" s="45" t="s">
        <v>194</v>
      </c>
      <c r="D4" s="54"/>
      <c r="E4" s="14"/>
      <c r="F4" s="14"/>
      <c r="G4" s="14"/>
      <c r="H4" s="14"/>
      <c r="I4" s="14"/>
      <c r="J4" s="14"/>
      <c r="K4" s="14"/>
      <c r="L4" s="14"/>
    </row>
    <row r="5" spans="1:12" ht="30" customHeight="1" x14ac:dyDescent="0.2">
      <c r="A5" s="3" t="s">
        <v>150</v>
      </c>
      <c r="B5" s="45" t="s">
        <v>195</v>
      </c>
      <c r="D5" s="54"/>
      <c r="E5" s="14"/>
      <c r="F5" s="14"/>
      <c r="G5" s="14"/>
      <c r="H5" s="14"/>
      <c r="I5" s="14"/>
      <c r="J5" s="14"/>
      <c r="K5" s="14"/>
      <c r="L5" s="14"/>
    </row>
    <row r="6" spans="1:12" ht="30" customHeight="1" x14ac:dyDescent="0.2">
      <c r="A6" s="4" t="s">
        <v>20</v>
      </c>
      <c r="B6" s="46" t="s">
        <v>155</v>
      </c>
      <c r="D6" s="54"/>
      <c r="E6" s="14"/>
      <c r="F6" s="14"/>
      <c r="G6" s="14"/>
      <c r="H6" s="14"/>
      <c r="I6" s="14"/>
      <c r="J6" s="14"/>
      <c r="K6" s="14"/>
      <c r="L6" s="14"/>
    </row>
    <row r="7" spans="1:12" ht="30" customHeight="1" x14ac:dyDescent="0.2">
      <c r="A7" s="5" t="s">
        <v>152</v>
      </c>
      <c r="B7" s="47" t="s">
        <v>196</v>
      </c>
      <c r="D7" s="54"/>
      <c r="E7" s="14"/>
      <c r="F7" s="14"/>
      <c r="G7" s="14"/>
      <c r="H7" s="14"/>
      <c r="I7" s="14"/>
      <c r="J7" s="14"/>
      <c r="K7" s="14"/>
      <c r="L7" s="14"/>
    </row>
    <row r="8" spans="1:12" ht="30" customHeight="1" x14ac:dyDescent="0.2">
      <c r="A8" s="5" t="s">
        <v>153</v>
      </c>
      <c r="B8" s="47" t="s">
        <v>197</v>
      </c>
      <c r="D8" s="54"/>
      <c r="E8" s="14"/>
      <c r="F8" s="14"/>
      <c r="G8" s="14"/>
      <c r="H8" s="14"/>
      <c r="I8" s="14"/>
      <c r="J8" s="14"/>
      <c r="K8" s="14"/>
      <c r="L8" s="14"/>
    </row>
    <row r="9" spans="1:12" ht="30" customHeight="1" x14ac:dyDescent="0.2">
      <c r="A9" s="5" t="s">
        <v>154</v>
      </c>
      <c r="B9" s="47" t="s">
        <v>198</v>
      </c>
      <c r="D9" s="54"/>
      <c r="E9" s="14"/>
      <c r="F9" s="14"/>
      <c r="G9" s="14"/>
      <c r="H9" s="14"/>
      <c r="I9" s="14"/>
      <c r="J9" s="14"/>
      <c r="K9" s="14"/>
      <c r="L9" s="14"/>
    </row>
    <row r="10" spans="1:12" ht="30" customHeight="1" x14ac:dyDescent="0.2">
      <c r="A10" s="6">
        <v>3</v>
      </c>
      <c r="B10" s="48" t="s">
        <v>203</v>
      </c>
      <c r="D10" s="54"/>
      <c r="E10" s="14"/>
      <c r="F10" s="14"/>
      <c r="G10" s="14"/>
      <c r="H10" s="14"/>
      <c r="I10" s="14"/>
      <c r="J10" s="14"/>
      <c r="K10" s="14"/>
      <c r="L10" s="14"/>
    </row>
    <row r="11" spans="1:12" ht="30" customHeight="1" x14ac:dyDescent="0.2">
      <c r="A11" s="7" t="s">
        <v>159</v>
      </c>
      <c r="B11" s="49" t="s">
        <v>199</v>
      </c>
    </row>
    <row r="12" spans="1:12" ht="30" customHeight="1" x14ac:dyDescent="0.2">
      <c r="A12" s="7" t="s">
        <v>205</v>
      </c>
      <c r="B12" s="49" t="s">
        <v>200</v>
      </c>
    </row>
    <row r="13" spans="1:12" ht="30" customHeight="1" x14ac:dyDescent="0.2">
      <c r="A13" s="7" t="s">
        <v>206</v>
      </c>
      <c r="B13" s="49" t="s">
        <v>201</v>
      </c>
    </row>
    <row r="14" spans="1:12" ht="30" customHeight="1" x14ac:dyDescent="0.2">
      <c r="A14" s="8">
        <v>4</v>
      </c>
      <c r="B14" s="50" t="s">
        <v>204</v>
      </c>
    </row>
    <row r="15" spans="1:12" ht="30" customHeight="1" x14ac:dyDescent="0.2">
      <c r="A15" s="9" t="s">
        <v>207</v>
      </c>
      <c r="B15" s="51" t="s">
        <v>202</v>
      </c>
    </row>
    <row r="16" spans="1:12" ht="30" customHeight="1" x14ac:dyDescent="0.2">
      <c r="A16" s="9" t="s">
        <v>208</v>
      </c>
      <c r="B16" s="51" t="s">
        <v>213</v>
      </c>
    </row>
    <row r="17" spans="1:2" ht="30" customHeight="1" x14ac:dyDescent="0.2">
      <c r="A17" s="9" t="s">
        <v>209</v>
      </c>
      <c r="B17" s="51" t="s">
        <v>216</v>
      </c>
    </row>
    <row r="18" spans="1:2" ht="30" customHeight="1" x14ac:dyDescent="0.2">
      <c r="A18" s="10" t="s">
        <v>26</v>
      </c>
      <c r="B18" s="52" t="s">
        <v>217</v>
      </c>
    </row>
    <row r="19" spans="1:2" ht="30" customHeight="1" x14ac:dyDescent="0.2">
      <c r="A19" s="11" t="s">
        <v>210</v>
      </c>
      <c r="B19" s="53" t="s">
        <v>218</v>
      </c>
    </row>
    <row r="20" spans="1:2" ht="30" customHeight="1" x14ac:dyDescent="0.2">
      <c r="A20" s="12" t="s">
        <v>211</v>
      </c>
      <c r="B20" s="53" t="s">
        <v>219</v>
      </c>
    </row>
    <row r="21" spans="1:2" ht="30" customHeight="1" x14ac:dyDescent="0.2">
      <c r="A21" s="12" t="s">
        <v>212</v>
      </c>
      <c r="B21" s="53" t="s">
        <v>220</v>
      </c>
    </row>
  </sheetData>
  <mergeCells count="1">
    <mergeCell ref="A1:B1"/>
  </mergeCells>
  <phoneticPr fontId="3" type="noConversion"/>
  <pageMargins left="0.7" right="0.7" top="0.75" bottom="0.75" header="0.3" footer="0.3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X72"/>
  <sheetViews>
    <sheetView view="pageBreakPreview" zoomScale="70" zoomScaleNormal="100" zoomScaleSheetLayoutView="70" workbookViewId="0"/>
  </sheetViews>
  <sheetFormatPr defaultRowHeight="12.75" x14ac:dyDescent="0.2"/>
  <cols>
    <col min="1" max="1" width="25" style="120" customWidth="1"/>
    <col min="2" max="2" width="4" style="120" customWidth="1"/>
    <col min="3" max="26" width="9" style="120" customWidth="1"/>
    <col min="27" max="16384" width="9.140625" style="120"/>
  </cols>
  <sheetData>
    <row r="1" spans="1:187" s="119" customFormat="1" ht="12" customHeight="1" x14ac:dyDescent="0.2">
      <c r="Y1" s="304" t="s">
        <v>143</v>
      </c>
      <c r="Z1" s="304"/>
    </row>
    <row r="2" spans="1:187" s="119" customFormat="1" ht="32.25" customHeight="1" x14ac:dyDescent="0.2">
      <c r="A2" s="413" t="s">
        <v>189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</row>
    <row r="3" spans="1:187" ht="9.7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187" s="122" customFormat="1" ht="33.75" customHeight="1" x14ac:dyDescent="0.2">
      <c r="A4" s="295" t="s">
        <v>18</v>
      </c>
      <c r="B4" s="300" t="s">
        <v>0</v>
      </c>
      <c r="C4" s="297" t="s">
        <v>130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  <c r="O4" s="295" t="s">
        <v>131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187" s="122" customFormat="1" ht="33.75" customHeight="1" x14ac:dyDescent="0.2">
      <c r="A5" s="295"/>
      <c r="B5" s="301"/>
      <c r="C5" s="297" t="s">
        <v>7</v>
      </c>
      <c r="D5" s="298"/>
      <c r="E5" s="299"/>
      <c r="F5" s="295" t="s">
        <v>11</v>
      </c>
      <c r="G5" s="295"/>
      <c r="H5" s="295"/>
      <c r="I5" s="295" t="s">
        <v>80</v>
      </c>
      <c r="J5" s="295"/>
      <c r="K5" s="295"/>
      <c r="L5" s="305" t="s">
        <v>4</v>
      </c>
      <c r="M5" s="306"/>
      <c r="N5" s="307"/>
      <c r="O5" s="297" t="s">
        <v>82</v>
      </c>
      <c r="P5" s="298"/>
      <c r="Q5" s="299"/>
      <c r="R5" s="309" t="s">
        <v>13</v>
      </c>
      <c r="S5" s="310"/>
      <c r="T5" s="311"/>
      <c r="U5" s="309" t="s">
        <v>10</v>
      </c>
      <c r="V5" s="310"/>
      <c r="W5" s="311"/>
      <c r="X5" s="305" t="s">
        <v>4</v>
      </c>
      <c r="Y5" s="306"/>
      <c r="Z5" s="307"/>
    </row>
    <row r="6" spans="1:187" s="122" customFormat="1" ht="33.75" customHeight="1" x14ac:dyDescent="0.2">
      <c r="A6" s="295"/>
      <c r="B6" s="301"/>
      <c r="C6" s="121">
        <v>2021</v>
      </c>
      <c r="D6" s="121">
        <v>2022</v>
      </c>
      <c r="E6" s="121" t="s">
        <v>168</v>
      </c>
      <c r="F6" s="121">
        <v>2021</v>
      </c>
      <c r="G6" s="121">
        <v>2022</v>
      </c>
      <c r="H6" s="121" t="s">
        <v>168</v>
      </c>
      <c r="I6" s="121">
        <v>2021</v>
      </c>
      <c r="J6" s="121">
        <v>2022</v>
      </c>
      <c r="K6" s="121" t="s">
        <v>168</v>
      </c>
      <c r="L6" s="121">
        <v>2021</v>
      </c>
      <c r="M6" s="121">
        <v>2022</v>
      </c>
      <c r="N6" s="121" t="s">
        <v>168</v>
      </c>
      <c r="O6" s="121">
        <v>2021</v>
      </c>
      <c r="P6" s="121">
        <v>2022</v>
      </c>
      <c r="Q6" s="121" t="s">
        <v>168</v>
      </c>
      <c r="R6" s="121">
        <v>2021</v>
      </c>
      <c r="S6" s="121">
        <v>2022</v>
      </c>
      <c r="T6" s="121" t="s">
        <v>168</v>
      </c>
      <c r="U6" s="121">
        <v>2021</v>
      </c>
      <c r="V6" s="121">
        <v>2022</v>
      </c>
      <c r="W6" s="121" t="s">
        <v>168</v>
      </c>
      <c r="X6" s="121">
        <v>2021</v>
      </c>
      <c r="Y6" s="121">
        <v>2022</v>
      </c>
      <c r="Z6" s="121" t="s">
        <v>168</v>
      </c>
    </row>
    <row r="7" spans="1:187" s="122" customFormat="1" ht="12.75" customHeight="1" thickBot="1" x14ac:dyDescent="0.25">
      <c r="A7" s="123" t="s">
        <v>2</v>
      </c>
      <c r="B7" s="124" t="s">
        <v>3</v>
      </c>
      <c r="C7" s="125">
        <v>1</v>
      </c>
      <c r="D7" s="125">
        <v>2</v>
      </c>
      <c r="E7" s="125">
        <v>3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125">
        <v>9</v>
      </c>
      <c r="L7" s="125">
        <v>10</v>
      </c>
      <c r="M7" s="125">
        <v>11</v>
      </c>
      <c r="N7" s="125">
        <v>12</v>
      </c>
      <c r="O7" s="125">
        <v>13</v>
      </c>
      <c r="P7" s="125">
        <v>14</v>
      </c>
      <c r="Q7" s="125">
        <v>15</v>
      </c>
      <c r="R7" s="125">
        <v>16</v>
      </c>
      <c r="S7" s="125">
        <v>17</v>
      </c>
      <c r="T7" s="125">
        <v>18</v>
      </c>
      <c r="U7" s="125">
        <v>19</v>
      </c>
      <c r="V7" s="125">
        <v>20</v>
      </c>
      <c r="W7" s="125">
        <v>21</v>
      </c>
      <c r="X7" s="125">
        <v>22</v>
      </c>
      <c r="Y7" s="125">
        <v>23</v>
      </c>
      <c r="Z7" s="125">
        <v>24</v>
      </c>
    </row>
    <row r="8" spans="1:187" s="119" customFormat="1" ht="15" customHeight="1" x14ac:dyDescent="0.2">
      <c r="A8" s="58" t="s">
        <v>19</v>
      </c>
      <c r="B8" s="126" t="s">
        <v>94</v>
      </c>
      <c r="C8" s="70"/>
      <c r="D8" s="60"/>
      <c r="E8" s="73" t="e">
        <f t="shared" ref="E8" si="0">D8/C8*100-100</f>
        <v>#DIV/0!</v>
      </c>
      <c r="F8" s="60"/>
      <c r="G8" s="60"/>
      <c r="H8" s="73" t="e">
        <f t="shared" ref="H8" si="1">G8/F8*100-100</f>
        <v>#DIV/0!</v>
      </c>
      <c r="I8" s="60"/>
      <c r="J8" s="60"/>
      <c r="K8" s="127" t="e">
        <f t="shared" ref="K8" si="2">J8/I8*100-100</f>
        <v>#DIV/0!</v>
      </c>
      <c r="L8" s="70">
        <f>C8+F8+I8</f>
        <v>0</v>
      </c>
      <c r="M8" s="71">
        <f>D8+G8+J8</f>
        <v>0</v>
      </c>
      <c r="N8" s="129" t="e">
        <f t="shared" ref="N8" si="3">M8/L8*100-100</f>
        <v>#DIV/0!</v>
      </c>
      <c r="O8" s="173"/>
      <c r="P8" s="60"/>
      <c r="Q8" s="73" t="e">
        <f t="shared" ref="Q8" si="4">P8/O8*100-100</f>
        <v>#DIV/0!</v>
      </c>
      <c r="R8" s="60"/>
      <c r="S8" s="60"/>
      <c r="T8" s="73" t="e">
        <f t="shared" ref="T8" si="5">S8/R8*100-100</f>
        <v>#DIV/0!</v>
      </c>
      <c r="U8" s="60"/>
      <c r="V8" s="60"/>
      <c r="W8" s="127" t="e">
        <f t="shared" ref="W8" si="6">V8/U8*100-100</f>
        <v>#DIV/0!</v>
      </c>
      <c r="X8" s="70">
        <f>O8+R8+U8</f>
        <v>0</v>
      </c>
      <c r="Y8" s="71">
        <f>P8+S8+V8</f>
        <v>0</v>
      </c>
      <c r="Z8" s="129" t="e">
        <f t="shared" ref="Z8" si="7">Y8/X8*100-100</f>
        <v>#DIV/0!</v>
      </c>
    </row>
    <row r="9" spans="1:187" s="119" customFormat="1" ht="15" customHeight="1" x14ac:dyDescent="0.2">
      <c r="A9" s="57" t="s">
        <v>21</v>
      </c>
      <c r="B9" s="126" t="s">
        <v>20</v>
      </c>
      <c r="C9" s="26">
        <v>104403</v>
      </c>
      <c r="D9" s="27">
        <v>95010</v>
      </c>
      <c r="E9" s="64">
        <f>D9/C9*100%-100%</f>
        <v>-8.9968679060946521E-2</v>
      </c>
      <c r="F9" s="27">
        <v>1693</v>
      </c>
      <c r="G9" s="27">
        <v>1937</v>
      </c>
      <c r="H9" s="64">
        <f>G9/F9*100%-100%</f>
        <v>0.14412285883047837</v>
      </c>
      <c r="I9" s="27">
        <v>17620</v>
      </c>
      <c r="J9" s="27">
        <v>15322</v>
      </c>
      <c r="K9" s="130">
        <f>J9/I9*100%-100%</f>
        <v>-0.13041997729852439</v>
      </c>
      <c r="L9" s="26">
        <f t="shared" ref="L9:M34" si="8">C9+F9+I9</f>
        <v>123716</v>
      </c>
      <c r="M9" s="27">
        <f t="shared" si="8"/>
        <v>112269</v>
      </c>
      <c r="N9" s="131">
        <f>M9/L9*100%-100%</f>
        <v>-9.2526431504413309E-2</v>
      </c>
      <c r="O9" s="174">
        <v>10300</v>
      </c>
      <c r="P9" s="27">
        <v>8590</v>
      </c>
      <c r="Q9" s="64">
        <f>P9/O9*100%-100%</f>
        <v>-0.16601941747572813</v>
      </c>
      <c r="R9" s="27"/>
      <c r="S9" s="27"/>
      <c r="T9" s="64" t="e">
        <f>S9/R9*100%-100%</f>
        <v>#DIV/0!</v>
      </c>
      <c r="U9" s="27">
        <v>16231</v>
      </c>
      <c r="V9" s="27">
        <v>13682</v>
      </c>
      <c r="W9" s="130">
        <f>V9/U9*100%-100%</f>
        <v>-0.15704516049534845</v>
      </c>
      <c r="X9" s="26">
        <f t="shared" ref="X9:Y34" si="9">O9+R9+U9</f>
        <v>26531</v>
      </c>
      <c r="Y9" s="27">
        <f t="shared" si="9"/>
        <v>22272</v>
      </c>
      <c r="Z9" s="131">
        <f>Y9/X9*100%-100%</f>
        <v>-0.16052919226565154</v>
      </c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</row>
    <row r="10" spans="1:187" s="119" customFormat="1" ht="15" customHeight="1" x14ac:dyDescent="0.2">
      <c r="A10" s="57" t="s">
        <v>23</v>
      </c>
      <c r="B10" s="126" t="s">
        <v>22</v>
      </c>
      <c r="C10" s="26">
        <v>64562</v>
      </c>
      <c r="D10" s="27">
        <v>55103</v>
      </c>
      <c r="E10" s="64">
        <f t="shared" ref="E10:E34" si="10">D10/C10*100%-100%</f>
        <v>-0.14651033115454914</v>
      </c>
      <c r="F10" s="27">
        <v>1548</v>
      </c>
      <c r="G10" s="27">
        <v>1498</v>
      </c>
      <c r="H10" s="64">
        <f t="shared" ref="H10:H34" si="11">G10/F10*100%-100%</f>
        <v>-3.2299741602067167E-2</v>
      </c>
      <c r="I10" s="27">
        <v>18977</v>
      </c>
      <c r="J10" s="27">
        <v>12933</v>
      </c>
      <c r="K10" s="130">
        <f t="shared" ref="K10:K34" si="12">J10/I10*100%-100%</f>
        <v>-0.31849080465827051</v>
      </c>
      <c r="L10" s="26">
        <f t="shared" si="8"/>
        <v>85087</v>
      </c>
      <c r="M10" s="27">
        <f t="shared" si="8"/>
        <v>69534</v>
      </c>
      <c r="N10" s="131">
        <f t="shared" ref="N10:N34" si="13">M10/L10*100%-100%</f>
        <v>-0.18278938028135905</v>
      </c>
      <c r="O10" s="174">
        <v>7518</v>
      </c>
      <c r="P10" s="27">
        <v>5870</v>
      </c>
      <c r="Q10" s="64">
        <f t="shared" ref="Q10:Q34" si="14">P10/O10*100%-100%</f>
        <v>-0.21920723596701253</v>
      </c>
      <c r="R10" s="27"/>
      <c r="S10" s="27"/>
      <c r="T10" s="64" t="e">
        <f t="shared" ref="T10:T34" si="15">S10/R10*100%-100%</f>
        <v>#DIV/0!</v>
      </c>
      <c r="U10" s="27"/>
      <c r="V10" s="27"/>
      <c r="W10" s="130" t="e">
        <f t="shared" ref="W10:W34" si="16">V10/U10*100%-100%</f>
        <v>#DIV/0!</v>
      </c>
      <c r="X10" s="26">
        <f t="shared" si="9"/>
        <v>7518</v>
      </c>
      <c r="Y10" s="27">
        <f t="shared" si="9"/>
        <v>5870</v>
      </c>
      <c r="Z10" s="131">
        <f t="shared" ref="Z10:Z34" si="17">Y10/X10*100%-100%</f>
        <v>-0.21920723596701253</v>
      </c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</row>
    <row r="11" spans="1:187" s="119" customFormat="1" ht="15" customHeight="1" x14ac:dyDescent="0.2">
      <c r="A11" s="57" t="s">
        <v>25</v>
      </c>
      <c r="B11" s="126" t="s">
        <v>24</v>
      </c>
      <c r="C11" s="26">
        <v>281127</v>
      </c>
      <c r="D11" s="27">
        <v>244743</v>
      </c>
      <c r="E11" s="64">
        <f t="shared" si="10"/>
        <v>-0.12942193385907441</v>
      </c>
      <c r="F11" s="27">
        <v>14879</v>
      </c>
      <c r="G11" s="27">
        <v>8122</v>
      </c>
      <c r="H11" s="64">
        <f t="shared" si="11"/>
        <v>-0.45412998185361919</v>
      </c>
      <c r="I11" s="27">
        <v>29171</v>
      </c>
      <c r="J11" s="27">
        <v>28895</v>
      </c>
      <c r="K11" s="130">
        <f t="shared" si="12"/>
        <v>-9.4614514415001238E-3</v>
      </c>
      <c r="L11" s="26">
        <f t="shared" si="8"/>
        <v>325177</v>
      </c>
      <c r="M11" s="27">
        <f t="shared" si="8"/>
        <v>281760</v>
      </c>
      <c r="N11" s="131">
        <f t="shared" si="13"/>
        <v>-0.13351805324484822</v>
      </c>
      <c r="O11" s="174">
        <v>24337</v>
      </c>
      <c r="P11" s="27">
        <v>21765</v>
      </c>
      <c r="Q11" s="64">
        <f t="shared" si="14"/>
        <v>-0.10568270534576985</v>
      </c>
      <c r="R11" s="27">
        <v>4687</v>
      </c>
      <c r="S11" s="27">
        <v>2979</v>
      </c>
      <c r="T11" s="64">
        <f t="shared" si="15"/>
        <v>-0.36441220396842333</v>
      </c>
      <c r="U11" s="27">
        <v>18997</v>
      </c>
      <c r="V11" s="27">
        <v>18836</v>
      </c>
      <c r="W11" s="130">
        <f t="shared" si="16"/>
        <v>-8.4750223719534112E-3</v>
      </c>
      <c r="X11" s="26">
        <f t="shared" si="9"/>
        <v>48021</v>
      </c>
      <c r="Y11" s="27">
        <f t="shared" si="9"/>
        <v>43580</v>
      </c>
      <c r="Z11" s="131">
        <f t="shared" si="17"/>
        <v>-9.2480373170071406E-2</v>
      </c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</row>
    <row r="12" spans="1:187" s="119" customFormat="1" ht="15" customHeight="1" x14ac:dyDescent="0.2">
      <c r="A12" s="57" t="s">
        <v>27</v>
      </c>
      <c r="B12" s="126" t="s">
        <v>26</v>
      </c>
      <c r="C12" s="26">
        <v>176964</v>
      </c>
      <c r="D12" s="27">
        <v>26825</v>
      </c>
      <c r="E12" s="64">
        <f t="shared" si="10"/>
        <v>-0.84841549693723017</v>
      </c>
      <c r="F12" s="27">
        <v>3714</v>
      </c>
      <c r="G12" s="27">
        <v>1812</v>
      </c>
      <c r="H12" s="64">
        <f t="shared" si="11"/>
        <v>-0.51211631663974155</v>
      </c>
      <c r="I12" s="27">
        <v>22978</v>
      </c>
      <c r="J12" s="27">
        <v>10958</v>
      </c>
      <c r="K12" s="130">
        <f t="shared" si="12"/>
        <v>-0.52310906084080422</v>
      </c>
      <c r="L12" s="26">
        <f t="shared" si="8"/>
        <v>203656</v>
      </c>
      <c r="M12" s="27">
        <f t="shared" si="8"/>
        <v>39595</v>
      </c>
      <c r="N12" s="131">
        <f t="shared" si="13"/>
        <v>-0.80557901559492473</v>
      </c>
      <c r="O12" s="174">
        <v>16741</v>
      </c>
      <c r="P12" s="27"/>
      <c r="Q12" s="64">
        <f t="shared" si="14"/>
        <v>-1</v>
      </c>
      <c r="R12" s="27"/>
      <c r="S12" s="27"/>
      <c r="T12" s="64" t="e">
        <f t="shared" si="15"/>
        <v>#DIV/0!</v>
      </c>
      <c r="U12" s="27">
        <v>10468</v>
      </c>
      <c r="V12" s="27">
        <v>7129</v>
      </c>
      <c r="W12" s="130">
        <f t="shared" si="16"/>
        <v>-0.31897210546427202</v>
      </c>
      <c r="X12" s="26">
        <f t="shared" si="9"/>
        <v>27209</v>
      </c>
      <c r="Y12" s="27">
        <f t="shared" si="9"/>
        <v>7129</v>
      </c>
      <c r="Z12" s="131">
        <f t="shared" si="17"/>
        <v>-0.73799110588408245</v>
      </c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</row>
    <row r="13" spans="1:187" s="119" customFormat="1" ht="15" customHeight="1" x14ac:dyDescent="0.2">
      <c r="A13" s="57" t="s">
        <v>29</v>
      </c>
      <c r="B13" s="126" t="s">
        <v>28</v>
      </c>
      <c r="C13" s="26">
        <v>94190</v>
      </c>
      <c r="D13" s="27">
        <v>84473</v>
      </c>
      <c r="E13" s="64">
        <f t="shared" si="10"/>
        <v>-0.10316381781505468</v>
      </c>
      <c r="F13" s="27">
        <v>2289</v>
      </c>
      <c r="G13" s="27">
        <v>1953</v>
      </c>
      <c r="H13" s="64">
        <f t="shared" si="11"/>
        <v>-0.14678899082568808</v>
      </c>
      <c r="I13" s="27">
        <v>36720</v>
      </c>
      <c r="J13" s="27">
        <v>50207</v>
      </c>
      <c r="K13" s="130">
        <f t="shared" si="12"/>
        <v>0.36729302832244004</v>
      </c>
      <c r="L13" s="26">
        <f t="shared" si="8"/>
        <v>133199</v>
      </c>
      <c r="M13" s="27">
        <f t="shared" si="8"/>
        <v>136633</v>
      </c>
      <c r="N13" s="131">
        <f t="shared" si="13"/>
        <v>2.5780974331639062E-2</v>
      </c>
      <c r="O13" s="174">
        <v>9867</v>
      </c>
      <c r="P13" s="27">
        <v>8653</v>
      </c>
      <c r="Q13" s="64">
        <f t="shared" si="14"/>
        <v>-0.12303638390594918</v>
      </c>
      <c r="R13" s="27"/>
      <c r="S13" s="27"/>
      <c r="T13" s="64" t="e">
        <f t="shared" si="15"/>
        <v>#DIV/0!</v>
      </c>
      <c r="U13" s="27"/>
      <c r="V13" s="27"/>
      <c r="W13" s="130" t="e">
        <f t="shared" si="16"/>
        <v>#DIV/0!</v>
      </c>
      <c r="X13" s="26">
        <f t="shared" si="9"/>
        <v>9867</v>
      </c>
      <c r="Y13" s="27">
        <f t="shared" si="9"/>
        <v>8653</v>
      </c>
      <c r="Z13" s="131">
        <f t="shared" si="17"/>
        <v>-0.12303638390594918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</row>
    <row r="14" spans="1:187" s="119" customFormat="1" ht="15" customHeight="1" x14ac:dyDescent="0.2">
      <c r="A14" s="57" t="s">
        <v>31</v>
      </c>
      <c r="B14" s="126" t="s">
        <v>30</v>
      </c>
      <c r="C14" s="26">
        <v>77522</v>
      </c>
      <c r="D14" s="27">
        <v>77469</v>
      </c>
      <c r="E14" s="64">
        <f t="shared" si="10"/>
        <v>-6.8367689172110779E-4</v>
      </c>
      <c r="F14" s="27">
        <v>1543</v>
      </c>
      <c r="G14" s="27">
        <v>1417</v>
      </c>
      <c r="H14" s="64">
        <f t="shared" si="11"/>
        <v>-8.1659105638366869E-2</v>
      </c>
      <c r="I14" s="27">
        <v>8036</v>
      </c>
      <c r="J14" s="27">
        <v>7377</v>
      </c>
      <c r="K14" s="130">
        <f t="shared" si="12"/>
        <v>-8.20059731209557E-2</v>
      </c>
      <c r="L14" s="26">
        <f t="shared" si="8"/>
        <v>87101</v>
      </c>
      <c r="M14" s="27">
        <f t="shared" si="8"/>
        <v>86263</v>
      </c>
      <c r="N14" s="131">
        <f t="shared" si="13"/>
        <v>-9.6210146841023692E-3</v>
      </c>
      <c r="O14" s="174">
        <v>10151</v>
      </c>
      <c r="P14" s="27">
        <v>8613</v>
      </c>
      <c r="Q14" s="64">
        <f t="shared" si="14"/>
        <v>-0.15151216628903552</v>
      </c>
      <c r="R14" s="27"/>
      <c r="S14" s="27"/>
      <c r="T14" s="64" t="e">
        <f t="shared" si="15"/>
        <v>#DIV/0!</v>
      </c>
      <c r="U14" s="27"/>
      <c r="V14" s="27"/>
      <c r="W14" s="130" t="e">
        <f t="shared" si="16"/>
        <v>#DIV/0!</v>
      </c>
      <c r="X14" s="26">
        <f t="shared" si="9"/>
        <v>10151</v>
      </c>
      <c r="Y14" s="27">
        <f t="shared" si="9"/>
        <v>8613</v>
      </c>
      <c r="Z14" s="131">
        <f t="shared" si="17"/>
        <v>-0.15151216628903552</v>
      </c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</row>
    <row r="15" spans="1:187" s="119" customFormat="1" ht="15" customHeight="1" x14ac:dyDescent="0.2">
      <c r="A15" s="57" t="s">
        <v>33</v>
      </c>
      <c r="B15" s="126" t="s">
        <v>32</v>
      </c>
      <c r="C15" s="26">
        <v>147548</v>
      </c>
      <c r="D15" s="27">
        <v>65624</v>
      </c>
      <c r="E15" s="64">
        <f t="shared" si="10"/>
        <v>-0.555236262097758</v>
      </c>
      <c r="F15" s="27">
        <v>5834</v>
      </c>
      <c r="G15" s="27">
        <v>4159</v>
      </c>
      <c r="H15" s="64">
        <f t="shared" si="11"/>
        <v>-0.28711004456633527</v>
      </c>
      <c r="I15" s="27">
        <v>16533</v>
      </c>
      <c r="J15" s="27">
        <v>10525</v>
      </c>
      <c r="K15" s="130">
        <f t="shared" si="12"/>
        <v>-0.36339442327466276</v>
      </c>
      <c r="L15" s="26">
        <f t="shared" si="8"/>
        <v>169915</v>
      </c>
      <c r="M15" s="27">
        <f t="shared" si="8"/>
        <v>80308</v>
      </c>
      <c r="N15" s="131">
        <f t="shared" si="13"/>
        <v>-0.52736368184092042</v>
      </c>
      <c r="O15" s="174">
        <v>16444</v>
      </c>
      <c r="P15" s="27">
        <v>9852</v>
      </c>
      <c r="Q15" s="64">
        <f t="shared" si="14"/>
        <v>-0.40087569934322553</v>
      </c>
      <c r="R15" s="27"/>
      <c r="S15" s="27"/>
      <c r="T15" s="64" t="e">
        <f t="shared" si="15"/>
        <v>#DIV/0!</v>
      </c>
      <c r="U15" s="27"/>
      <c r="V15" s="27"/>
      <c r="W15" s="130" t="e">
        <f t="shared" si="16"/>
        <v>#DIV/0!</v>
      </c>
      <c r="X15" s="26">
        <f t="shared" si="9"/>
        <v>16444</v>
      </c>
      <c r="Y15" s="27">
        <f t="shared" si="9"/>
        <v>9852</v>
      </c>
      <c r="Z15" s="131">
        <f t="shared" si="17"/>
        <v>-0.40087569934322553</v>
      </c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</row>
    <row r="16" spans="1:187" s="119" customFormat="1" ht="15" customHeight="1" x14ac:dyDescent="0.2">
      <c r="A16" s="57" t="s">
        <v>35</v>
      </c>
      <c r="B16" s="126" t="s">
        <v>34</v>
      </c>
      <c r="C16" s="26">
        <v>67303</v>
      </c>
      <c r="D16" s="27">
        <v>55702</v>
      </c>
      <c r="E16" s="64">
        <f t="shared" si="10"/>
        <v>-0.17236973091838403</v>
      </c>
      <c r="F16" s="27">
        <v>1978</v>
      </c>
      <c r="G16" s="27">
        <v>1929</v>
      </c>
      <c r="H16" s="64">
        <f t="shared" si="11"/>
        <v>-2.4772497472194122E-2</v>
      </c>
      <c r="I16" s="27">
        <v>7855</v>
      </c>
      <c r="J16" s="27">
        <v>7509</v>
      </c>
      <c r="K16" s="130">
        <f t="shared" si="12"/>
        <v>-4.4048376830044589E-2</v>
      </c>
      <c r="L16" s="26">
        <f t="shared" si="8"/>
        <v>77136</v>
      </c>
      <c r="M16" s="27">
        <f t="shared" si="8"/>
        <v>65140</v>
      </c>
      <c r="N16" s="131">
        <f t="shared" si="13"/>
        <v>-0.15551752748392444</v>
      </c>
      <c r="O16" s="174">
        <v>7404</v>
      </c>
      <c r="P16" s="27">
        <v>5691</v>
      </c>
      <c r="Q16" s="64">
        <f t="shared" si="14"/>
        <v>-0.23136142625607781</v>
      </c>
      <c r="R16" s="27"/>
      <c r="S16" s="27"/>
      <c r="T16" s="64" t="e">
        <f t="shared" si="15"/>
        <v>#DIV/0!</v>
      </c>
      <c r="U16" s="27"/>
      <c r="V16" s="27"/>
      <c r="W16" s="130" t="e">
        <f t="shared" si="16"/>
        <v>#DIV/0!</v>
      </c>
      <c r="X16" s="26">
        <f t="shared" si="9"/>
        <v>7404</v>
      </c>
      <c r="Y16" s="27">
        <f t="shared" si="9"/>
        <v>5691</v>
      </c>
      <c r="Z16" s="131">
        <f t="shared" si="17"/>
        <v>-0.23136142625607781</v>
      </c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</row>
    <row r="17" spans="1:187" s="119" customFormat="1" ht="15" customHeight="1" x14ac:dyDescent="0.2">
      <c r="A17" s="57" t="s">
        <v>37</v>
      </c>
      <c r="B17" s="126" t="s">
        <v>36</v>
      </c>
      <c r="C17" s="26">
        <v>133453</v>
      </c>
      <c r="D17" s="27">
        <v>108061</v>
      </c>
      <c r="E17" s="64">
        <f t="shared" si="10"/>
        <v>-0.19026923336305668</v>
      </c>
      <c r="F17" s="27">
        <v>6014</v>
      </c>
      <c r="G17" s="27">
        <v>5110</v>
      </c>
      <c r="H17" s="64">
        <f t="shared" si="11"/>
        <v>-0.15031592949783834</v>
      </c>
      <c r="I17" s="27">
        <v>17650</v>
      </c>
      <c r="J17" s="27">
        <v>16092</v>
      </c>
      <c r="K17" s="130">
        <f t="shared" si="12"/>
        <v>-8.8271954674220998E-2</v>
      </c>
      <c r="L17" s="26">
        <f t="shared" si="8"/>
        <v>157117</v>
      </c>
      <c r="M17" s="27">
        <f t="shared" si="8"/>
        <v>129263</v>
      </c>
      <c r="N17" s="131">
        <f t="shared" si="13"/>
        <v>-0.1772818982032498</v>
      </c>
      <c r="O17" s="174"/>
      <c r="P17" s="27"/>
      <c r="Q17" s="64" t="e">
        <f t="shared" si="14"/>
        <v>#DIV/0!</v>
      </c>
      <c r="R17" s="27"/>
      <c r="S17" s="27"/>
      <c r="T17" s="64" t="e">
        <f t="shared" si="15"/>
        <v>#DIV/0!</v>
      </c>
      <c r="U17" s="27"/>
      <c r="V17" s="27"/>
      <c r="W17" s="130" t="e">
        <f t="shared" si="16"/>
        <v>#DIV/0!</v>
      </c>
      <c r="X17" s="26">
        <f t="shared" si="9"/>
        <v>0</v>
      </c>
      <c r="Y17" s="27">
        <f>P21+S17+V17</f>
        <v>47088</v>
      </c>
      <c r="Z17" s="131" t="e">
        <f t="shared" si="17"/>
        <v>#DIV/0!</v>
      </c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</row>
    <row r="18" spans="1:187" s="119" customFormat="1" ht="15" customHeight="1" x14ac:dyDescent="0.2">
      <c r="A18" s="57" t="s">
        <v>39</v>
      </c>
      <c r="B18" s="126" t="s">
        <v>38</v>
      </c>
      <c r="C18" s="26">
        <v>60167</v>
      </c>
      <c r="D18" s="27">
        <v>52937</v>
      </c>
      <c r="E18" s="64">
        <f t="shared" si="10"/>
        <v>-0.12016553924909001</v>
      </c>
      <c r="F18" s="27">
        <v>1823</v>
      </c>
      <c r="G18" s="27">
        <v>1331</v>
      </c>
      <c r="H18" s="64">
        <f t="shared" si="11"/>
        <v>-0.26988480526604497</v>
      </c>
      <c r="I18" s="27">
        <v>11562</v>
      </c>
      <c r="J18" s="27">
        <v>10526</v>
      </c>
      <c r="K18" s="130">
        <f t="shared" si="12"/>
        <v>-8.9603874762151925E-2</v>
      </c>
      <c r="L18" s="26">
        <f t="shared" si="8"/>
        <v>73552</v>
      </c>
      <c r="M18" s="27">
        <f t="shared" si="8"/>
        <v>64794</v>
      </c>
      <c r="N18" s="131">
        <f t="shared" si="13"/>
        <v>-0.11907222101370463</v>
      </c>
      <c r="O18" s="174">
        <v>5711</v>
      </c>
      <c r="P18" s="27">
        <v>5192</v>
      </c>
      <c r="Q18" s="64">
        <f t="shared" si="14"/>
        <v>-9.0877254421292242E-2</v>
      </c>
      <c r="R18" s="27"/>
      <c r="S18" s="27"/>
      <c r="T18" s="64" t="e">
        <f t="shared" si="15"/>
        <v>#DIV/0!</v>
      </c>
      <c r="U18" s="27"/>
      <c r="V18" s="27"/>
      <c r="W18" s="130" t="e">
        <f t="shared" si="16"/>
        <v>#DIV/0!</v>
      </c>
      <c r="X18" s="26">
        <f t="shared" si="9"/>
        <v>5711</v>
      </c>
      <c r="Y18" s="27">
        <f t="shared" si="9"/>
        <v>5192</v>
      </c>
      <c r="Z18" s="131">
        <f t="shared" si="17"/>
        <v>-9.0877254421292242E-2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</row>
    <row r="19" spans="1:187" s="119" customFormat="1" ht="15" customHeight="1" x14ac:dyDescent="0.2">
      <c r="A19" s="57" t="s">
        <v>41</v>
      </c>
      <c r="B19" s="126" t="s">
        <v>40</v>
      </c>
      <c r="C19" s="26">
        <v>64619</v>
      </c>
      <c r="D19" s="27">
        <v>0</v>
      </c>
      <c r="E19" s="64"/>
      <c r="F19" s="27">
        <v>2032</v>
      </c>
      <c r="G19" s="27">
        <v>500</v>
      </c>
      <c r="H19" s="64"/>
      <c r="I19" s="27">
        <v>10286</v>
      </c>
      <c r="J19" s="27">
        <v>3993</v>
      </c>
      <c r="K19" s="130"/>
      <c r="L19" s="26">
        <f t="shared" si="8"/>
        <v>76937</v>
      </c>
      <c r="M19" s="27">
        <f t="shared" si="8"/>
        <v>4493</v>
      </c>
      <c r="N19" s="131"/>
      <c r="O19" s="174">
        <v>5694</v>
      </c>
      <c r="P19" s="27"/>
      <c r="Q19" s="64"/>
      <c r="R19" s="27"/>
      <c r="S19" s="27"/>
      <c r="T19" s="64"/>
      <c r="U19" s="27"/>
      <c r="V19" s="27"/>
      <c r="W19" s="130"/>
      <c r="X19" s="26">
        <f t="shared" si="9"/>
        <v>5694</v>
      </c>
      <c r="Y19" s="27">
        <f t="shared" si="9"/>
        <v>0</v>
      </c>
      <c r="Z19" s="131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</row>
    <row r="20" spans="1:187" s="119" customFormat="1" ht="15" customHeight="1" x14ac:dyDescent="0.2">
      <c r="A20" s="57" t="s">
        <v>43</v>
      </c>
      <c r="B20" s="126" t="s">
        <v>42</v>
      </c>
      <c r="C20" s="26">
        <v>167887</v>
      </c>
      <c r="D20" s="27">
        <v>139157</v>
      </c>
      <c r="E20" s="64">
        <f t="shared" si="10"/>
        <v>-0.17112700804707925</v>
      </c>
      <c r="F20" s="27">
        <v>5401</v>
      </c>
      <c r="G20" s="27">
        <v>4785</v>
      </c>
      <c r="H20" s="64">
        <f t="shared" si="11"/>
        <v>-0.11405295315682284</v>
      </c>
      <c r="I20" s="27">
        <v>23938</v>
      </c>
      <c r="J20" s="27">
        <v>25413</v>
      </c>
      <c r="K20" s="130">
        <f t="shared" si="12"/>
        <v>6.1617511905756484E-2</v>
      </c>
      <c r="L20" s="26">
        <f t="shared" si="8"/>
        <v>197226</v>
      </c>
      <c r="M20" s="27">
        <f t="shared" si="8"/>
        <v>169355</v>
      </c>
      <c r="N20" s="131">
        <f t="shared" si="13"/>
        <v>-0.14131503959924152</v>
      </c>
      <c r="O20" s="174">
        <v>16586</v>
      </c>
      <c r="P20" s="27">
        <v>13541</v>
      </c>
      <c r="Q20" s="64">
        <f t="shared" si="14"/>
        <v>-0.18358856867237427</v>
      </c>
      <c r="R20" s="27">
        <v>2520</v>
      </c>
      <c r="S20" s="27">
        <v>2035</v>
      </c>
      <c r="T20" s="64">
        <f t="shared" si="15"/>
        <v>-0.19246031746031744</v>
      </c>
      <c r="U20" s="27">
        <v>22348</v>
      </c>
      <c r="V20" s="27">
        <v>19341</v>
      </c>
      <c r="W20" s="130">
        <f t="shared" si="16"/>
        <v>-0.13455342759978517</v>
      </c>
      <c r="X20" s="26">
        <f t="shared" si="9"/>
        <v>41454</v>
      </c>
      <c r="Y20" s="27">
        <f t="shared" si="9"/>
        <v>34917</v>
      </c>
      <c r="Z20" s="131">
        <f t="shared" si="17"/>
        <v>-0.15769286437979446</v>
      </c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</row>
    <row r="21" spans="1:187" s="119" customFormat="1" ht="15" customHeight="1" x14ac:dyDescent="0.2">
      <c r="A21" s="57" t="s">
        <v>69</v>
      </c>
      <c r="B21" s="126" t="s">
        <v>44</v>
      </c>
      <c r="C21" s="26">
        <v>332020</v>
      </c>
      <c r="D21" s="27">
        <v>222797</v>
      </c>
      <c r="E21" s="64">
        <f t="shared" si="10"/>
        <v>-0.32896512258297694</v>
      </c>
      <c r="F21" s="27">
        <v>25005</v>
      </c>
      <c r="G21" s="27">
        <v>19026</v>
      </c>
      <c r="H21" s="64">
        <f t="shared" si="11"/>
        <v>-0.23911217756448711</v>
      </c>
      <c r="I21" s="27">
        <v>37155</v>
      </c>
      <c r="J21" s="27">
        <v>30402</v>
      </c>
      <c r="K21" s="130">
        <f t="shared" si="12"/>
        <v>-0.1817521194993944</v>
      </c>
      <c r="L21" s="26">
        <f t="shared" si="8"/>
        <v>394180</v>
      </c>
      <c r="M21" s="27">
        <f t="shared" si="8"/>
        <v>272225</v>
      </c>
      <c r="N21" s="131">
        <f t="shared" si="13"/>
        <v>-0.30938911157339288</v>
      </c>
      <c r="O21" s="174">
        <v>79396</v>
      </c>
      <c r="P21" s="27">
        <v>47088</v>
      </c>
      <c r="Q21" s="64">
        <f t="shared" si="14"/>
        <v>-0.40692226308630153</v>
      </c>
      <c r="R21" s="27">
        <v>11345</v>
      </c>
      <c r="S21" s="27">
        <v>7360</v>
      </c>
      <c r="T21" s="64">
        <f t="shared" si="15"/>
        <v>-0.35125605993829878</v>
      </c>
      <c r="U21" s="27">
        <v>30278</v>
      </c>
      <c r="V21" s="27">
        <v>24352</v>
      </c>
      <c r="W21" s="130">
        <f t="shared" si="16"/>
        <v>-0.19571966444282973</v>
      </c>
      <c r="X21" s="26">
        <f t="shared" si="9"/>
        <v>121019</v>
      </c>
      <c r="Y21" s="27" t="e">
        <f>#REF!+S21+V21</f>
        <v>#REF!</v>
      </c>
      <c r="Z21" s="131" t="e">
        <f t="shared" si="17"/>
        <v>#REF!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</row>
    <row r="22" spans="1:187" s="119" customFormat="1" ht="15" customHeight="1" x14ac:dyDescent="0.2">
      <c r="A22" s="57" t="s">
        <v>71</v>
      </c>
      <c r="B22" s="126" t="s">
        <v>46</v>
      </c>
      <c r="C22" s="26"/>
      <c r="D22" s="27"/>
      <c r="E22" s="64" t="e">
        <f t="shared" si="10"/>
        <v>#DIV/0!</v>
      </c>
      <c r="F22" s="68"/>
      <c r="G22" s="68"/>
      <c r="H22" s="64" t="e">
        <f t="shared" si="11"/>
        <v>#DIV/0!</v>
      </c>
      <c r="I22" s="68"/>
      <c r="J22" s="68"/>
      <c r="K22" s="130" t="e">
        <f t="shared" si="12"/>
        <v>#DIV/0!</v>
      </c>
      <c r="L22" s="26">
        <f t="shared" si="8"/>
        <v>0</v>
      </c>
      <c r="M22" s="27">
        <f t="shared" si="8"/>
        <v>0</v>
      </c>
      <c r="N22" s="131" t="e">
        <f t="shared" si="13"/>
        <v>#DIV/0!</v>
      </c>
      <c r="O22" s="175"/>
      <c r="P22" s="68"/>
      <c r="Q22" s="64" t="e">
        <f t="shared" si="14"/>
        <v>#DIV/0!</v>
      </c>
      <c r="R22" s="68"/>
      <c r="S22" s="68"/>
      <c r="T22" s="64" t="e">
        <f t="shared" si="15"/>
        <v>#DIV/0!</v>
      </c>
      <c r="U22" s="68"/>
      <c r="V22" s="68"/>
      <c r="W22" s="130" t="e">
        <f t="shared" si="16"/>
        <v>#DIV/0!</v>
      </c>
      <c r="X22" s="26">
        <f t="shared" si="9"/>
        <v>0</v>
      </c>
      <c r="Y22" s="27">
        <f t="shared" si="9"/>
        <v>0</v>
      </c>
      <c r="Z22" s="131" t="e">
        <f t="shared" si="17"/>
        <v>#DIV/0!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</row>
    <row r="23" spans="1:187" s="119" customFormat="1" ht="15" customHeight="1" x14ac:dyDescent="0.2">
      <c r="A23" s="57" t="s">
        <v>45</v>
      </c>
      <c r="B23" s="126" t="s">
        <v>48</v>
      </c>
      <c r="C23" s="26">
        <v>87152</v>
      </c>
      <c r="D23" s="27">
        <v>52265</v>
      </c>
      <c r="E23" s="64">
        <f t="shared" si="10"/>
        <v>-0.40030062419680557</v>
      </c>
      <c r="F23" s="27">
        <v>3009</v>
      </c>
      <c r="G23" s="27">
        <v>1007</v>
      </c>
      <c r="H23" s="64">
        <f t="shared" si="11"/>
        <v>-0.66533732136922563</v>
      </c>
      <c r="I23" s="27">
        <v>12438</v>
      </c>
      <c r="J23" s="27">
        <v>9174</v>
      </c>
      <c r="K23" s="130">
        <f t="shared" si="12"/>
        <v>-0.26242161119150986</v>
      </c>
      <c r="L23" s="26">
        <f t="shared" si="8"/>
        <v>102599</v>
      </c>
      <c r="M23" s="27">
        <f t="shared" si="8"/>
        <v>62446</v>
      </c>
      <c r="N23" s="131">
        <f t="shared" si="13"/>
        <v>-0.3913585902396709</v>
      </c>
      <c r="O23" s="174">
        <v>13974</v>
      </c>
      <c r="P23" s="27">
        <v>4387</v>
      </c>
      <c r="Q23" s="64">
        <f t="shared" si="14"/>
        <v>-0.68605982539001009</v>
      </c>
      <c r="R23" s="27"/>
      <c r="S23" s="27"/>
      <c r="T23" s="64" t="e">
        <f t="shared" si="15"/>
        <v>#DIV/0!</v>
      </c>
      <c r="U23" s="27"/>
      <c r="V23" s="27"/>
      <c r="W23" s="130" t="e">
        <f t="shared" si="16"/>
        <v>#DIV/0!</v>
      </c>
      <c r="X23" s="26">
        <f t="shared" si="9"/>
        <v>13974</v>
      </c>
      <c r="Y23" s="27">
        <f t="shared" si="9"/>
        <v>4387</v>
      </c>
      <c r="Z23" s="131">
        <f t="shared" si="17"/>
        <v>-0.68605982539001009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</row>
    <row r="24" spans="1:187" s="119" customFormat="1" ht="15" customHeight="1" x14ac:dyDescent="0.2">
      <c r="A24" s="57" t="s">
        <v>47</v>
      </c>
      <c r="B24" s="126" t="s">
        <v>50</v>
      </c>
      <c r="C24" s="26">
        <v>224713</v>
      </c>
      <c r="D24" s="27">
        <v>185859</v>
      </c>
      <c r="E24" s="64">
        <f t="shared" si="10"/>
        <v>-0.17290499437059714</v>
      </c>
      <c r="F24" s="27">
        <v>6808</v>
      </c>
      <c r="G24" s="27">
        <v>5370</v>
      </c>
      <c r="H24" s="64">
        <f t="shared" si="11"/>
        <v>-0.21122209165687422</v>
      </c>
      <c r="I24" s="27">
        <v>27859</v>
      </c>
      <c r="J24" s="27">
        <v>27031</v>
      </c>
      <c r="K24" s="130">
        <f t="shared" si="12"/>
        <v>-2.9721095516709095E-2</v>
      </c>
      <c r="L24" s="26">
        <f t="shared" si="8"/>
        <v>259380</v>
      </c>
      <c r="M24" s="27">
        <f t="shared" si="8"/>
        <v>218260</v>
      </c>
      <c r="N24" s="131">
        <f t="shared" si="13"/>
        <v>-0.15853188372272342</v>
      </c>
      <c r="O24" s="174">
        <v>20902</v>
      </c>
      <c r="P24" s="27">
        <v>17772</v>
      </c>
      <c r="Q24" s="64">
        <f t="shared" si="14"/>
        <v>-0.14974643574777535</v>
      </c>
      <c r="R24" s="27">
        <v>2972</v>
      </c>
      <c r="S24" s="27">
        <v>1331</v>
      </c>
      <c r="T24" s="64">
        <f t="shared" si="15"/>
        <v>-0.55215343203230149</v>
      </c>
      <c r="U24" s="27">
        <v>14867</v>
      </c>
      <c r="V24" s="27">
        <v>9565</v>
      </c>
      <c r="W24" s="130">
        <f t="shared" si="16"/>
        <v>-0.35662877513957081</v>
      </c>
      <c r="X24" s="26">
        <f t="shared" si="9"/>
        <v>38741</v>
      </c>
      <c r="Y24" s="27">
        <f t="shared" si="9"/>
        <v>28668</v>
      </c>
      <c r="Z24" s="131">
        <f t="shared" si="17"/>
        <v>-0.260008776231899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</row>
    <row r="25" spans="1:187" s="119" customFormat="1" ht="15" customHeight="1" x14ac:dyDescent="0.2">
      <c r="A25" s="57" t="s">
        <v>49</v>
      </c>
      <c r="B25" s="126" t="s">
        <v>52</v>
      </c>
      <c r="C25" s="26">
        <v>118188</v>
      </c>
      <c r="D25" s="27">
        <v>123011</v>
      </c>
      <c r="E25" s="64">
        <f t="shared" si="10"/>
        <v>4.0807865434731028E-2</v>
      </c>
      <c r="F25" s="27">
        <v>2946</v>
      </c>
      <c r="G25" s="27">
        <v>2340</v>
      </c>
      <c r="H25" s="64">
        <f t="shared" si="11"/>
        <v>-0.20570264765784119</v>
      </c>
      <c r="I25" s="27">
        <v>18614</v>
      </c>
      <c r="J25" s="27">
        <v>14746</v>
      </c>
      <c r="K25" s="130">
        <f t="shared" si="12"/>
        <v>-0.20780058020844527</v>
      </c>
      <c r="L25" s="26">
        <f t="shared" si="8"/>
        <v>139748</v>
      </c>
      <c r="M25" s="27">
        <f t="shared" si="8"/>
        <v>140097</v>
      </c>
      <c r="N25" s="131">
        <f t="shared" si="13"/>
        <v>2.4973523771358863E-3</v>
      </c>
      <c r="O25" s="174">
        <v>9759</v>
      </c>
      <c r="P25" s="27">
        <v>10350</v>
      </c>
      <c r="Q25" s="64">
        <f t="shared" si="14"/>
        <v>6.0559483553642712E-2</v>
      </c>
      <c r="R25" s="27"/>
      <c r="S25" s="27"/>
      <c r="T25" s="64" t="e">
        <f t="shared" si="15"/>
        <v>#DIV/0!</v>
      </c>
      <c r="U25" s="27"/>
      <c r="V25" s="27"/>
      <c r="W25" s="130" t="e">
        <f t="shared" si="16"/>
        <v>#DIV/0!</v>
      </c>
      <c r="X25" s="26">
        <f t="shared" si="9"/>
        <v>9759</v>
      </c>
      <c r="Y25" s="27">
        <f t="shared" si="9"/>
        <v>10350</v>
      </c>
      <c r="Z25" s="131">
        <f t="shared" si="17"/>
        <v>6.0559483553642712E-2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</row>
    <row r="26" spans="1:187" s="119" customFormat="1" ht="15" customHeight="1" x14ac:dyDescent="0.2">
      <c r="A26" s="57" t="s">
        <v>51</v>
      </c>
      <c r="B26" s="126" t="s">
        <v>54</v>
      </c>
      <c r="C26" s="26">
        <v>73164</v>
      </c>
      <c r="D26" s="27">
        <v>59757</v>
      </c>
      <c r="E26" s="64">
        <f t="shared" si="10"/>
        <v>-0.1832458586189929</v>
      </c>
      <c r="F26" s="27">
        <v>1922</v>
      </c>
      <c r="G26" s="27">
        <v>2003</v>
      </c>
      <c r="H26" s="64">
        <f t="shared" si="11"/>
        <v>4.2143600416232996E-2</v>
      </c>
      <c r="I26" s="27">
        <v>19195</v>
      </c>
      <c r="J26" s="27">
        <v>52582</v>
      </c>
      <c r="K26" s="130">
        <f t="shared" si="12"/>
        <v>1.7393592081271163</v>
      </c>
      <c r="L26" s="26">
        <f t="shared" si="8"/>
        <v>94281</v>
      </c>
      <c r="M26" s="27">
        <f t="shared" si="8"/>
        <v>114342</v>
      </c>
      <c r="N26" s="131">
        <f t="shared" si="13"/>
        <v>0.21277882075921983</v>
      </c>
      <c r="O26" s="174">
        <v>5678</v>
      </c>
      <c r="P26" s="27">
        <v>4683</v>
      </c>
      <c r="Q26" s="64">
        <f t="shared" si="14"/>
        <v>-0.17523775977456846</v>
      </c>
      <c r="R26" s="27">
        <v>2402</v>
      </c>
      <c r="S26" s="27">
        <v>2041</v>
      </c>
      <c r="T26" s="64">
        <f t="shared" si="15"/>
        <v>-0.15029142381348881</v>
      </c>
      <c r="U26" s="27"/>
      <c r="V26" s="27"/>
      <c r="W26" s="130" t="e">
        <f t="shared" si="16"/>
        <v>#DIV/0!</v>
      </c>
      <c r="X26" s="26">
        <f t="shared" si="9"/>
        <v>8080</v>
      </c>
      <c r="Y26" s="27">
        <f t="shared" si="9"/>
        <v>6724</v>
      </c>
      <c r="Z26" s="131">
        <f t="shared" si="17"/>
        <v>-0.16782178217821786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</row>
    <row r="27" spans="1:187" s="119" customFormat="1" ht="15" customHeight="1" x14ac:dyDescent="0.2">
      <c r="A27" s="57" t="s">
        <v>53</v>
      </c>
      <c r="B27" s="126" t="s">
        <v>56</v>
      </c>
      <c r="C27" s="26">
        <v>81465</v>
      </c>
      <c r="D27" s="27">
        <v>60343</v>
      </c>
      <c r="E27" s="64">
        <f t="shared" si="10"/>
        <v>-0.25927699011845573</v>
      </c>
      <c r="F27" s="27">
        <v>2295</v>
      </c>
      <c r="G27" s="27">
        <v>1738</v>
      </c>
      <c r="H27" s="64">
        <f t="shared" si="11"/>
        <v>-0.24270152505446618</v>
      </c>
      <c r="I27" s="27">
        <v>15385</v>
      </c>
      <c r="J27" s="27">
        <v>12697</v>
      </c>
      <c r="K27" s="130">
        <f t="shared" si="12"/>
        <v>-0.17471563210919727</v>
      </c>
      <c r="L27" s="26">
        <f t="shared" si="8"/>
        <v>99145</v>
      </c>
      <c r="M27" s="27">
        <f t="shared" si="8"/>
        <v>74778</v>
      </c>
      <c r="N27" s="131">
        <f t="shared" si="13"/>
        <v>-0.24577134499974784</v>
      </c>
      <c r="O27" s="174">
        <v>7268</v>
      </c>
      <c r="P27" s="27">
        <v>5492</v>
      </c>
      <c r="Q27" s="64">
        <f t="shared" si="14"/>
        <v>-0.24435883324160701</v>
      </c>
      <c r="R27" s="27"/>
      <c r="S27" s="27"/>
      <c r="T27" s="64" t="e">
        <f t="shared" si="15"/>
        <v>#DIV/0!</v>
      </c>
      <c r="U27" s="27"/>
      <c r="V27" s="27"/>
      <c r="W27" s="130" t="e">
        <f t="shared" si="16"/>
        <v>#DIV/0!</v>
      </c>
      <c r="X27" s="26">
        <f t="shared" si="9"/>
        <v>7268</v>
      </c>
      <c r="Y27" s="27">
        <f t="shared" si="9"/>
        <v>5492</v>
      </c>
      <c r="Z27" s="131">
        <f t="shared" si="17"/>
        <v>-0.24435883324160701</v>
      </c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</row>
    <row r="28" spans="1:187" s="119" customFormat="1" ht="15" customHeight="1" x14ac:dyDescent="0.2">
      <c r="A28" s="57" t="s">
        <v>55</v>
      </c>
      <c r="B28" s="126" t="s">
        <v>58</v>
      </c>
      <c r="C28" s="26">
        <v>57433</v>
      </c>
      <c r="D28" s="27">
        <v>48837</v>
      </c>
      <c r="E28" s="64">
        <f t="shared" si="10"/>
        <v>-0.14967005031950276</v>
      </c>
      <c r="F28" s="27">
        <v>1308</v>
      </c>
      <c r="G28" s="27">
        <v>1147</v>
      </c>
      <c r="H28" s="64">
        <f t="shared" si="11"/>
        <v>-0.12308868501529047</v>
      </c>
      <c r="I28" s="27">
        <v>10028</v>
      </c>
      <c r="J28" s="27">
        <v>6462</v>
      </c>
      <c r="K28" s="130">
        <f t="shared" si="12"/>
        <v>-0.3556043079377742</v>
      </c>
      <c r="L28" s="26">
        <f t="shared" si="8"/>
        <v>68769</v>
      </c>
      <c r="M28" s="27">
        <f t="shared" si="8"/>
        <v>56446</v>
      </c>
      <c r="N28" s="131">
        <f t="shared" si="13"/>
        <v>-0.17919411362677951</v>
      </c>
      <c r="O28" s="174">
        <v>7239</v>
      </c>
      <c r="P28" s="27">
        <v>5659</v>
      </c>
      <c r="Q28" s="64">
        <f t="shared" si="14"/>
        <v>-0.21826219091034671</v>
      </c>
      <c r="R28" s="27"/>
      <c r="S28" s="27"/>
      <c r="T28" s="64" t="e">
        <f t="shared" si="15"/>
        <v>#DIV/0!</v>
      </c>
      <c r="U28" s="27"/>
      <c r="V28" s="27"/>
      <c r="W28" s="130" t="e">
        <f t="shared" si="16"/>
        <v>#DIV/0!</v>
      </c>
      <c r="X28" s="26">
        <f t="shared" si="9"/>
        <v>7239</v>
      </c>
      <c r="Y28" s="27">
        <f t="shared" si="9"/>
        <v>5659</v>
      </c>
      <c r="Z28" s="131">
        <f t="shared" si="17"/>
        <v>-0.21826219091034671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</row>
    <row r="29" spans="1:187" s="119" customFormat="1" ht="15" customHeight="1" x14ac:dyDescent="0.2">
      <c r="A29" s="57" t="s">
        <v>57</v>
      </c>
      <c r="B29" s="126" t="s">
        <v>60</v>
      </c>
      <c r="C29" s="26">
        <v>224294</v>
      </c>
      <c r="D29" s="27">
        <v>72751</v>
      </c>
      <c r="E29" s="64">
        <f t="shared" si="10"/>
        <v>-0.6756444666375383</v>
      </c>
      <c r="F29" s="27">
        <v>7906</v>
      </c>
      <c r="G29" s="27">
        <v>3642</v>
      </c>
      <c r="H29" s="64">
        <f t="shared" si="11"/>
        <v>-0.53933721224386544</v>
      </c>
      <c r="I29" s="27">
        <v>30959</v>
      </c>
      <c r="J29" s="27">
        <v>16252</v>
      </c>
      <c r="K29" s="130">
        <f t="shared" si="12"/>
        <v>-0.47504764365774088</v>
      </c>
      <c r="L29" s="26">
        <f t="shared" si="8"/>
        <v>263159</v>
      </c>
      <c r="M29" s="27">
        <f t="shared" si="8"/>
        <v>92645</v>
      </c>
      <c r="N29" s="131">
        <f t="shared" si="13"/>
        <v>-0.64795047860798982</v>
      </c>
      <c r="O29" s="174">
        <v>25052</v>
      </c>
      <c r="P29" s="27">
        <v>5281</v>
      </c>
      <c r="Q29" s="64">
        <f t="shared" si="14"/>
        <v>-0.78919846718824838</v>
      </c>
      <c r="R29" s="27">
        <v>3917</v>
      </c>
      <c r="S29" s="27">
        <v>1766</v>
      </c>
      <c r="T29" s="64">
        <f t="shared" si="15"/>
        <v>-0.54914475363798831</v>
      </c>
      <c r="U29" s="27">
        <v>19451</v>
      </c>
      <c r="V29" s="27">
        <v>6748</v>
      </c>
      <c r="W29" s="130">
        <f t="shared" si="16"/>
        <v>-0.65307696262402959</v>
      </c>
      <c r="X29" s="26">
        <f t="shared" si="9"/>
        <v>48420</v>
      </c>
      <c r="Y29" s="27">
        <f t="shared" si="9"/>
        <v>13795</v>
      </c>
      <c r="Z29" s="131">
        <f t="shared" si="17"/>
        <v>-0.71509706732755052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</row>
    <row r="30" spans="1:187" s="119" customFormat="1" ht="15" customHeight="1" x14ac:dyDescent="0.2">
      <c r="A30" s="57" t="s">
        <v>59</v>
      </c>
      <c r="B30" s="126" t="s">
        <v>62</v>
      </c>
      <c r="C30" s="26">
        <v>86791</v>
      </c>
      <c r="D30" s="27">
        <v>0</v>
      </c>
      <c r="E30" s="64"/>
      <c r="F30" s="27">
        <v>2354</v>
      </c>
      <c r="G30" s="27"/>
      <c r="H30" s="64"/>
      <c r="I30" s="27">
        <v>9139</v>
      </c>
      <c r="J30" s="27"/>
      <c r="K30" s="130"/>
      <c r="L30" s="26">
        <f t="shared" si="8"/>
        <v>98284</v>
      </c>
      <c r="M30" s="27">
        <f t="shared" si="8"/>
        <v>0</v>
      </c>
      <c r="N30" s="131"/>
      <c r="O30" s="174">
        <v>9983</v>
      </c>
      <c r="P30" s="27"/>
      <c r="Q30" s="64"/>
      <c r="R30" s="27"/>
      <c r="S30" s="27"/>
      <c r="T30" s="64"/>
      <c r="U30" s="27"/>
      <c r="V30" s="27"/>
      <c r="W30" s="130"/>
      <c r="X30" s="26">
        <f t="shared" si="9"/>
        <v>9983</v>
      </c>
      <c r="Y30" s="27">
        <f t="shared" si="9"/>
        <v>0</v>
      </c>
      <c r="Z30" s="131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</row>
    <row r="31" spans="1:187" s="119" customFormat="1" ht="15" customHeight="1" x14ac:dyDescent="0.2">
      <c r="A31" s="57" t="s">
        <v>61</v>
      </c>
      <c r="B31" s="126" t="s">
        <v>64</v>
      </c>
      <c r="C31" s="26">
        <v>80943</v>
      </c>
      <c r="D31" s="27">
        <v>73235</v>
      </c>
      <c r="E31" s="64">
        <f t="shared" si="10"/>
        <v>-9.5227505775669297E-2</v>
      </c>
      <c r="F31" s="27">
        <v>2192</v>
      </c>
      <c r="G31" s="27">
        <v>1622</v>
      </c>
      <c r="H31" s="64">
        <f t="shared" si="11"/>
        <v>-0.26003649635036497</v>
      </c>
      <c r="I31" s="27">
        <v>19694</v>
      </c>
      <c r="J31" s="27">
        <v>18100</v>
      </c>
      <c r="K31" s="130">
        <f t="shared" si="12"/>
        <v>-8.0938356859957317E-2</v>
      </c>
      <c r="L31" s="26">
        <f t="shared" si="8"/>
        <v>102829</v>
      </c>
      <c r="M31" s="27">
        <f t="shared" si="8"/>
        <v>92957</v>
      </c>
      <c r="N31" s="131">
        <f t="shared" si="13"/>
        <v>-9.6004045551352224E-2</v>
      </c>
      <c r="O31" s="174">
        <v>8435</v>
      </c>
      <c r="P31" s="27">
        <v>7115</v>
      </c>
      <c r="Q31" s="64">
        <f t="shared" si="14"/>
        <v>-0.15649081209247184</v>
      </c>
      <c r="R31" s="27"/>
      <c r="S31" s="27"/>
      <c r="T31" s="64" t="e">
        <f t="shared" si="15"/>
        <v>#DIV/0!</v>
      </c>
      <c r="U31" s="27"/>
      <c r="V31" s="27"/>
      <c r="W31" s="130" t="e">
        <f t="shared" si="16"/>
        <v>#DIV/0!</v>
      </c>
      <c r="X31" s="26">
        <f t="shared" si="9"/>
        <v>8435</v>
      </c>
      <c r="Y31" s="27">
        <f t="shared" si="9"/>
        <v>7115</v>
      </c>
      <c r="Z31" s="131">
        <f t="shared" si="17"/>
        <v>-0.15649081209247184</v>
      </c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</row>
    <row r="32" spans="1:187" s="119" customFormat="1" ht="15" customHeight="1" x14ac:dyDescent="0.2">
      <c r="A32" s="57" t="s">
        <v>63</v>
      </c>
      <c r="B32" s="126" t="s">
        <v>66</v>
      </c>
      <c r="C32" s="26">
        <v>70652</v>
      </c>
      <c r="D32" s="27">
        <v>63838</v>
      </c>
      <c r="E32" s="64">
        <f t="shared" si="10"/>
        <v>-9.6444545094264811E-2</v>
      </c>
      <c r="F32" s="27">
        <v>2751</v>
      </c>
      <c r="G32" s="27">
        <v>2544</v>
      </c>
      <c r="H32" s="64">
        <f t="shared" si="11"/>
        <v>-7.524536532170123E-2</v>
      </c>
      <c r="I32" s="27">
        <v>12075</v>
      </c>
      <c r="J32" s="27">
        <v>8944</v>
      </c>
      <c r="K32" s="130">
        <f t="shared" si="12"/>
        <v>-0.25929606625258794</v>
      </c>
      <c r="L32" s="26">
        <f t="shared" si="8"/>
        <v>85478</v>
      </c>
      <c r="M32" s="27">
        <f t="shared" si="8"/>
        <v>75326</v>
      </c>
      <c r="N32" s="131">
        <f t="shared" si="13"/>
        <v>-0.11876740213856196</v>
      </c>
      <c r="O32" s="174">
        <v>10122</v>
      </c>
      <c r="P32" s="27">
        <v>6820</v>
      </c>
      <c r="Q32" s="64">
        <f t="shared" si="14"/>
        <v>-0.32622011460185729</v>
      </c>
      <c r="R32" s="27"/>
      <c r="S32" s="27"/>
      <c r="T32" s="64" t="e">
        <f t="shared" si="15"/>
        <v>#DIV/0!</v>
      </c>
      <c r="U32" s="27"/>
      <c r="V32" s="27"/>
      <c r="W32" s="130" t="e">
        <f t="shared" si="16"/>
        <v>#DIV/0!</v>
      </c>
      <c r="X32" s="26">
        <f t="shared" si="9"/>
        <v>10122</v>
      </c>
      <c r="Y32" s="27">
        <f t="shared" si="9"/>
        <v>6820</v>
      </c>
      <c r="Z32" s="131">
        <f t="shared" si="17"/>
        <v>-0.32622011460185729</v>
      </c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</row>
    <row r="33" spans="1:206" s="119" customFormat="1" ht="15" customHeight="1" x14ac:dyDescent="0.2">
      <c r="A33" s="57" t="s">
        <v>65</v>
      </c>
      <c r="B33" s="126" t="s">
        <v>68</v>
      </c>
      <c r="C33" s="26">
        <v>55736</v>
      </c>
      <c r="D33" s="27">
        <v>53241</v>
      </c>
      <c r="E33" s="64">
        <f t="shared" si="10"/>
        <v>-4.4764604564374921E-2</v>
      </c>
      <c r="F33" s="27">
        <v>1779</v>
      </c>
      <c r="G33" s="27">
        <v>1758</v>
      </c>
      <c r="H33" s="64">
        <f t="shared" si="11"/>
        <v>-1.180438448566612E-2</v>
      </c>
      <c r="I33" s="27">
        <v>6993</v>
      </c>
      <c r="J33" s="27">
        <v>6887</v>
      </c>
      <c r="K33" s="130">
        <f t="shared" si="12"/>
        <v>-1.5158015158015181E-2</v>
      </c>
      <c r="L33" s="26">
        <f t="shared" si="8"/>
        <v>64508</v>
      </c>
      <c r="M33" s="27">
        <f t="shared" si="8"/>
        <v>61886</v>
      </c>
      <c r="N33" s="131">
        <f t="shared" si="13"/>
        <v>-4.0646121411297864E-2</v>
      </c>
      <c r="O33" s="174">
        <v>6503</v>
      </c>
      <c r="P33" s="27">
        <v>5839</v>
      </c>
      <c r="Q33" s="64">
        <f t="shared" si="14"/>
        <v>-0.102106719975396</v>
      </c>
      <c r="R33" s="27"/>
      <c r="S33" s="27"/>
      <c r="T33" s="64" t="e">
        <f t="shared" si="15"/>
        <v>#DIV/0!</v>
      </c>
      <c r="U33" s="27"/>
      <c r="V33" s="27"/>
      <c r="W33" s="130" t="e">
        <f t="shared" si="16"/>
        <v>#DIV/0!</v>
      </c>
      <c r="X33" s="26">
        <f t="shared" si="9"/>
        <v>6503</v>
      </c>
      <c r="Y33" s="27">
        <f t="shared" si="9"/>
        <v>5839</v>
      </c>
      <c r="Z33" s="131">
        <f t="shared" si="17"/>
        <v>-0.102106719975396</v>
      </c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</row>
    <row r="34" spans="1:206" s="136" customFormat="1" ht="15" customHeight="1" thickBot="1" x14ac:dyDescent="0.25">
      <c r="A34" s="57" t="s">
        <v>67</v>
      </c>
      <c r="B34" s="126" t="s">
        <v>70</v>
      </c>
      <c r="C34" s="61">
        <v>72765</v>
      </c>
      <c r="D34" s="62">
        <v>50887</v>
      </c>
      <c r="E34" s="78">
        <f t="shared" si="10"/>
        <v>-0.30066652923795778</v>
      </c>
      <c r="F34" s="62">
        <v>2018</v>
      </c>
      <c r="G34" s="62">
        <v>1931</v>
      </c>
      <c r="H34" s="78">
        <f t="shared" si="11"/>
        <v>-4.3111992071357741E-2</v>
      </c>
      <c r="I34" s="62">
        <v>18494</v>
      </c>
      <c r="J34" s="62">
        <v>13517</v>
      </c>
      <c r="K34" s="134">
        <f t="shared" si="12"/>
        <v>-0.26911430734292208</v>
      </c>
      <c r="L34" s="61">
        <f t="shared" si="8"/>
        <v>93277</v>
      </c>
      <c r="M34" s="62">
        <f t="shared" si="8"/>
        <v>66335</v>
      </c>
      <c r="N34" s="135">
        <f t="shared" si="13"/>
        <v>-0.28883862045305919</v>
      </c>
      <c r="O34" s="176">
        <v>8614</v>
      </c>
      <c r="P34" s="62">
        <v>5464</v>
      </c>
      <c r="Q34" s="78">
        <f t="shared" si="14"/>
        <v>-0.36568377060599022</v>
      </c>
      <c r="R34" s="62"/>
      <c r="S34" s="62"/>
      <c r="T34" s="78" t="e">
        <f t="shared" si="15"/>
        <v>#DIV/0!</v>
      </c>
      <c r="U34" s="62"/>
      <c r="V34" s="62"/>
      <c r="W34" s="134" t="e">
        <f t="shared" si="16"/>
        <v>#DIV/0!</v>
      </c>
      <c r="X34" s="61">
        <f t="shared" si="9"/>
        <v>8614</v>
      </c>
      <c r="Y34" s="62">
        <f t="shared" si="9"/>
        <v>5464</v>
      </c>
      <c r="Z34" s="135">
        <f t="shared" si="17"/>
        <v>-0.36568377060599022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</row>
    <row r="35" spans="1:206" s="119" customFormat="1" ht="15" customHeight="1" x14ac:dyDescent="0.2">
      <c r="A35" s="177" t="s">
        <v>4</v>
      </c>
      <c r="B35" s="138" t="s">
        <v>95</v>
      </c>
      <c r="C35" s="139">
        <f>SUM(C8:C34)</f>
        <v>3005061</v>
      </c>
      <c r="D35" s="139">
        <f>SUM(D8:D34)</f>
        <v>2071925</v>
      </c>
      <c r="E35" s="140">
        <f>D35/C35*100%-100%</f>
        <v>-0.31052148359051612</v>
      </c>
      <c r="F35" s="139">
        <f>SUM(F8:F34)</f>
        <v>111041</v>
      </c>
      <c r="G35" s="139">
        <f>SUM(G8:G34)</f>
        <v>78681</v>
      </c>
      <c r="H35" s="140">
        <f>G35/F35*100%-100%</f>
        <v>-0.29142388847362688</v>
      </c>
      <c r="I35" s="139">
        <f t="shared" ref="I35:J35" si="18">SUM(I8:I34)</f>
        <v>459354</v>
      </c>
      <c r="J35" s="139">
        <f t="shared" si="18"/>
        <v>416544</v>
      </c>
      <c r="K35" s="140">
        <f>J35/I35*100%-100%</f>
        <v>-9.319609712770538E-2</v>
      </c>
      <c r="L35" s="139">
        <f t="shared" ref="L35:M35" si="19">C35+F35+I35</f>
        <v>3575456</v>
      </c>
      <c r="M35" s="139">
        <f t="shared" si="19"/>
        <v>2567150</v>
      </c>
      <c r="N35" s="140">
        <f>M35/L35*100%-100%</f>
        <v>-0.28200766559566104</v>
      </c>
      <c r="O35" s="139">
        <f t="shared" ref="O35:P35" si="20">SUM(O8:O34)</f>
        <v>343678</v>
      </c>
      <c r="P35" s="139">
        <f t="shared" si="20"/>
        <v>213717</v>
      </c>
      <c r="Q35" s="140">
        <f>P35/O35*100%-100%</f>
        <v>-0.3781475683634099</v>
      </c>
      <c r="R35" s="139">
        <f t="shared" ref="R35:S35" si="21">SUM(R8:R34)</f>
        <v>27843</v>
      </c>
      <c r="S35" s="139">
        <f t="shared" si="21"/>
        <v>17512</v>
      </c>
      <c r="T35" s="140">
        <f>S35/R35*100%-100%</f>
        <v>-0.37104478684049846</v>
      </c>
      <c r="U35" s="139">
        <f t="shared" ref="U35:V35" si="22">SUM(U8:U34)</f>
        <v>132640</v>
      </c>
      <c r="V35" s="139">
        <f t="shared" si="22"/>
        <v>99653</v>
      </c>
      <c r="W35" s="140">
        <f>V35/U35*100%-100%</f>
        <v>-0.24869571773220744</v>
      </c>
      <c r="X35" s="139">
        <f t="shared" ref="X35:Y35" si="23">O35+R35+U35</f>
        <v>504161</v>
      </c>
      <c r="Y35" s="139">
        <f t="shared" si="23"/>
        <v>330882</v>
      </c>
      <c r="Z35" s="140">
        <f>Y35/X35*100%-100%</f>
        <v>-0.34369774734658176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</row>
    <row r="36" spans="1:206" s="122" customFormat="1" ht="30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spans="1:206" s="119" customFormat="1" ht="43.5" customHeight="1" x14ac:dyDescent="0.2">
      <c r="A37" s="293" t="s">
        <v>114</v>
      </c>
      <c r="B37" s="293"/>
      <c r="C37" s="295" t="s">
        <v>112</v>
      </c>
      <c r="D37" s="295"/>
      <c r="E37" s="295"/>
      <c r="F37" s="312" t="s">
        <v>0</v>
      </c>
      <c r="G37" s="295" t="s">
        <v>132</v>
      </c>
      <c r="H37" s="295"/>
      <c r="I37" s="295"/>
      <c r="J37" s="295"/>
      <c r="K37" s="295"/>
      <c r="L37" s="295"/>
      <c r="N37" s="293" t="s">
        <v>113</v>
      </c>
      <c r="O37" s="293"/>
      <c r="P37" s="293"/>
      <c r="Q37" s="295" t="s">
        <v>112</v>
      </c>
      <c r="R37" s="295"/>
      <c r="S37" s="295"/>
      <c r="T37" s="313" t="s">
        <v>0</v>
      </c>
      <c r="U37" s="297" t="s">
        <v>133</v>
      </c>
      <c r="V37" s="298"/>
      <c r="W37" s="298"/>
      <c r="X37" s="298"/>
      <c r="Y37" s="298"/>
      <c r="Z37" s="299"/>
      <c r="AA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</row>
    <row r="38" spans="1:206" s="119" customFormat="1" ht="33.75" customHeight="1" x14ac:dyDescent="0.2">
      <c r="A38" s="293"/>
      <c r="B38" s="293"/>
      <c r="C38" s="295"/>
      <c r="D38" s="295"/>
      <c r="E38" s="295"/>
      <c r="F38" s="312"/>
      <c r="G38" s="295" t="s">
        <v>11</v>
      </c>
      <c r="H38" s="295"/>
      <c r="I38" s="295"/>
      <c r="J38" s="295" t="s">
        <v>13</v>
      </c>
      <c r="K38" s="295"/>
      <c r="L38" s="295"/>
      <c r="N38" s="293"/>
      <c r="O38" s="293"/>
      <c r="P38" s="293"/>
      <c r="Q38" s="295"/>
      <c r="R38" s="295"/>
      <c r="S38" s="295"/>
      <c r="T38" s="314"/>
      <c r="U38" s="297" t="s">
        <v>80</v>
      </c>
      <c r="V38" s="298"/>
      <c r="W38" s="299"/>
      <c r="X38" s="297" t="s">
        <v>10</v>
      </c>
      <c r="Y38" s="298"/>
      <c r="Z38" s="299"/>
      <c r="AA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</row>
    <row r="39" spans="1:206" s="119" customFormat="1" ht="33.75" customHeight="1" x14ac:dyDescent="0.2">
      <c r="A39" s="293"/>
      <c r="B39" s="293"/>
      <c r="C39" s="295"/>
      <c r="D39" s="295"/>
      <c r="E39" s="295"/>
      <c r="F39" s="312"/>
      <c r="G39" s="121">
        <v>2021</v>
      </c>
      <c r="H39" s="121">
        <v>2022</v>
      </c>
      <c r="I39" s="121" t="s">
        <v>168</v>
      </c>
      <c r="J39" s="121">
        <v>2021</v>
      </c>
      <c r="K39" s="121">
        <v>2022</v>
      </c>
      <c r="L39" s="121" t="s">
        <v>168</v>
      </c>
      <c r="N39" s="293"/>
      <c r="O39" s="293"/>
      <c r="P39" s="293"/>
      <c r="Q39" s="295"/>
      <c r="R39" s="295"/>
      <c r="S39" s="295"/>
      <c r="T39" s="315"/>
      <c r="U39" s="121">
        <v>2021</v>
      </c>
      <c r="V39" s="121">
        <v>2022</v>
      </c>
      <c r="W39" s="121" t="s">
        <v>168</v>
      </c>
      <c r="X39" s="121">
        <v>2021</v>
      </c>
      <c r="Y39" s="121">
        <v>2022</v>
      </c>
      <c r="Z39" s="121" t="s">
        <v>168</v>
      </c>
      <c r="AA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</row>
    <row r="40" spans="1:206" s="119" customFormat="1" ht="15" customHeight="1" thickBot="1" x14ac:dyDescent="0.25">
      <c r="A40" s="333" t="s">
        <v>2</v>
      </c>
      <c r="B40" s="333"/>
      <c r="C40" s="334" t="s">
        <v>3</v>
      </c>
      <c r="D40" s="334"/>
      <c r="E40" s="334"/>
      <c r="F40" s="113" t="s">
        <v>111</v>
      </c>
      <c r="G40" s="183">
        <v>1</v>
      </c>
      <c r="H40" s="183">
        <v>2</v>
      </c>
      <c r="I40" s="183">
        <v>3</v>
      </c>
      <c r="J40" s="183">
        <v>4</v>
      </c>
      <c r="K40" s="183">
        <v>5</v>
      </c>
      <c r="L40" s="183">
        <v>18</v>
      </c>
      <c r="N40" s="333" t="s">
        <v>2</v>
      </c>
      <c r="O40" s="333"/>
      <c r="P40" s="333"/>
      <c r="Q40" s="334" t="s">
        <v>3</v>
      </c>
      <c r="R40" s="334"/>
      <c r="S40" s="334"/>
      <c r="T40" s="113" t="s">
        <v>111</v>
      </c>
      <c r="U40" s="125">
        <v>1</v>
      </c>
      <c r="V40" s="125">
        <v>2</v>
      </c>
      <c r="W40" s="125">
        <v>3</v>
      </c>
      <c r="X40" s="125">
        <v>4</v>
      </c>
      <c r="Y40" s="125">
        <v>5</v>
      </c>
      <c r="Z40" s="125">
        <v>6</v>
      </c>
      <c r="AA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</row>
    <row r="41" spans="1:206" s="119" customFormat="1" ht="15" customHeight="1" x14ac:dyDescent="0.2">
      <c r="A41" s="336" t="s">
        <v>108</v>
      </c>
      <c r="B41" s="337"/>
      <c r="C41" s="341" t="s">
        <v>57</v>
      </c>
      <c r="D41" s="341"/>
      <c r="E41" s="341"/>
      <c r="F41" s="72" t="s">
        <v>94</v>
      </c>
      <c r="G41" s="60">
        <f>VLOOKUP(C41,$A$8:$Z$34,6,0)</f>
        <v>7906</v>
      </c>
      <c r="H41" s="60">
        <f>VLOOKUP(C41,$A$8:$Z$34,7,0)</f>
        <v>3642</v>
      </c>
      <c r="I41" s="73">
        <f>H41/G41*100%-100%</f>
        <v>-0.53933721224386544</v>
      </c>
      <c r="J41" s="383">
        <f>VLOOKUP(C41,$A$8:$Z$34,18,0)</f>
        <v>3917</v>
      </c>
      <c r="K41" s="383">
        <v>1766</v>
      </c>
      <c r="L41" s="346">
        <f>K41/J41*100%-100%</f>
        <v>-0.54914475363798831</v>
      </c>
      <c r="N41" s="342" t="s">
        <v>102</v>
      </c>
      <c r="O41" s="343"/>
      <c r="P41" s="344"/>
      <c r="Q41" s="341" t="s">
        <v>27</v>
      </c>
      <c r="R41" s="341"/>
      <c r="S41" s="341"/>
      <c r="T41" s="72" t="s">
        <v>94</v>
      </c>
      <c r="U41" s="60">
        <f>VLOOKUP(Q41,$A$8:$Z$34,9,0)</f>
        <v>22978</v>
      </c>
      <c r="V41" s="60">
        <f>VLOOKUP(Q41,$A$8:$Z$34,10,0)</f>
        <v>10958</v>
      </c>
      <c r="W41" s="73">
        <f>V41/U41*100%-100%</f>
        <v>-0.52310906084080422</v>
      </c>
      <c r="X41" s="383">
        <f>VLOOKUP(Q41,$A$8:$Z$34,21,0)</f>
        <v>10468</v>
      </c>
      <c r="Y41" s="383">
        <v>7129</v>
      </c>
      <c r="Z41" s="346">
        <f>Y41/X41*100%-100%</f>
        <v>-0.31897210546427202</v>
      </c>
      <c r="AA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</row>
    <row r="42" spans="1:206" s="119" customFormat="1" ht="15" customHeight="1" thickBot="1" x14ac:dyDescent="0.25">
      <c r="A42" s="338"/>
      <c r="B42" s="292"/>
      <c r="C42" s="290" t="s">
        <v>27</v>
      </c>
      <c r="D42" s="290"/>
      <c r="E42" s="290"/>
      <c r="F42" s="63" t="s">
        <v>20</v>
      </c>
      <c r="G42" s="27">
        <f t="shared" ref="G42:G67" si="24">VLOOKUP(C42,$A$8:$Z$34,6,0)</f>
        <v>3714</v>
      </c>
      <c r="H42" s="27">
        <f t="shared" ref="H42:H67" si="25">VLOOKUP(C42,$A$8:$Z$34,7,0)</f>
        <v>1812</v>
      </c>
      <c r="I42" s="64">
        <f t="shared" ref="I42:I67" si="26">H42/G42*100%-100%</f>
        <v>-0.51211631663974155</v>
      </c>
      <c r="J42" s="397"/>
      <c r="K42" s="397"/>
      <c r="L42" s="393"/>
      <c r="N42" s="345"/>
      <c r="O42" s="263"/>
      <c r="P42" s="264"/>
      <c r="Q42" s="335" t="s">
        <v>41</v>
      </c>
      <c r="R42" s="335"/>
      <c r="S42" s="335"/>
      <c r="T42" s="74" t="s">
        <v>20</v>
      </c>
      <c r="U42" s="75">
        <f t="shared" ref="U42:U67" si="27">VLOOKUP(Q42,$A$8:$Z$34,9,0)</f>
        <v>10286</v>
      </c>
      <c r="V42" s="75">
        <f t="shared" ref="V42:V67" si="28">VLOOKUP(Q42,$A$8:$Z$34,10,0)</f>
        <v>3993</v>
      </c>
      <c r="W42" s="76">
        <f t="shared" ref="W42:W67" si="29">V42/U42*100%-100%</f>
        <v>-0.61180244993194632</v>
      </c>
      <c r="X42" s="384"/>
      <c r="Y42" s="384"/>
      <c r="Z42" s="347"/>
      <c r="AA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</row>
    <row r="43" spans="1:206" s="119" customFormat="1" ht="15" customHeight="1" x14ac:dyDescent="0.2">
      <c r="A43" s="338"/>
      <c r="B43" s="292"/>
      <c r="C43" s="290" t="s">
        <v>41</v>
      </c>
      <c r="D43" s="290"/>
      <c r="E43" s="290"/>
      <c r="F43" s="63" t="s">
        <v>22</v>
      </c>
      <c r="G43" s="27">
        <f t="shared" si="24"/>
        <v>2032</v>
      </c>
      <c r="H43" s="27">
        <f t="shared" si="25"/>
        <v>500</v>
      </c>
      <c r="I43" s="64">
        <f t="shared" si="26"/>
        <v>-0.75393700787401574</v>
      </c>
      <c r="J43" s="397"/>
      <c r="K43" s="397"/>
      <c r="L43" s="393"/>
      <c r="N43" s="342" t="s">
        <v>100</v>
      </c>
      <c r="O43" s="343"/>
      <c r="P43" s="344"/>
      <c r="Q43" s="341" t="s">
        <v>57</v>
      </c>
      <c r="R43" s="341"/>
      <c r="S43" s="341"/>
      <c r="T43" s="72" t="s">
        <v>22</v>
      </c>
      <c r="U43" s="60">
        <f t="shared" si="27"/>
        <v>30959</v>
      </c>
      <c r="V43" s="60">
        <f t="shared" si="28"/>
        <v>16252</v>
      </c>
      <c r="W43" s="73">
        <f t="shared" si="29"/>
        <v>-0.47504764365774088</v>
      </c>
      <c r="X43" s="383">
        <f t="shared" ref="X43:X62" si="30">VLOOKUP(Q43,$A$8:$Z$34,21,0)</f>
        <v>19451</v>
      </c>
      <c r="Y43" s="383">
        <v>6748</v>
      </c>
      <c r="Z43" s="346">
        <f t="shared" ref="Z43:Z62" si="31">Y43/X43*100%-100%</f>
        <v>-0.65307696262402959</v>
      </c>
      <c r="AA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</row>
    <row r="44" spans="1:206" s="119" customFormat="1" ht="15" customHeight="1" thickBot="1" x14ac:dyDescent="0.25">
      <c r="A44" s="339"/>
      <c r="B44" s="340"/>
      <c r="C44" s="356" t="s">
        <v>49</v>
      </c>
      <c r="D44" s="356"/>
      <c r="E44" s="356"/>
      <c r="F44" s="77" t="s">
        <v>24</v>
      </c>
      <c r="G44" s="62">
        <f t="shared" si="24"/>
        <v>2946</v>
      </c>
      <c r="H44" s="62">
        <f t="shared" si="25"/>
        <v>2340</v>
      </c>
      <c r="I44" s="78">
        <f t="shared" si="26"/>
        <v>-0.20570264765784119</v>
      </c>
      <c r="J44" s="384"/>
      <c r="K44" s="384"/>
      <c r="L44" s="347"/>
      <c r="N44" s="345"/>
      <c r="O44" s="263"/>
      <c r="P44" s="264"/>
      <c r="Q44" s="290" t="s">
        <v>49</v>
      </c>
      <c r="R44" s="290"/>
      <c r="S44" s="290"/>
      <c r="T44" s="63" t="s">
        <v>24</v>
      </c>
      <c r="U44" s="27">
        <f t="shared" si="27"/>
        <v>18614</v>
      </c>
      <c r="V44" s="27">
        <f t="shared" si="28"/>
        <v>14746</v>
      </c>
      <c r="W44" s="64">
        <f t="shared" si="29"/>
        <v>-0.20780058020844527</v>
      </c>
      <c r="X44" s="397"/>
      <c r="Y44" s="397"/>
      <c r="Z44" s="393"/>
      <c r="AA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</row>
    <row r="45" spans="1:206" s="119" customFormat="1" ht="15" customHeight="1" thickBot="1" x14ac:dyDescent="0.25">
      <c r="A45" s="401" t="s">
        <v>105</v>
      </c>
      <c r="B45" s="326"/>
      <c r="C45" s="361" t="s">
        <v>25</v>
      </c>
      <c r="D45" s="361"/>
      <c r="E45" s="361"/>
      <c r="F45" s="79" t="s">
        <v>26</v>
      </c>
      <c r="G45" s="80">
        <f t="shared" si="24"/>
        <v>14879</v>
      </c>
      <c r="H45" s="80">
        <f t="shared" si="25"/>
        <v>8122</v>
      </c>
      <c r="I45" s="81">
        <f t="shared" si="26"/>
        <v>-0.45412998185361919</v>
      </c>
      <c r="J45" s="383">
        <f t="shared" ref="J45:J63" si="32">VLOOKUP(C45,$A$8:$Z$34,18,0)</f>
        <v>4687</v>
      </c>
      <c r="K45" s="383">
        <v>2979</v>
      </c>
      <c r="L45" s="346">
        <f t="shared" ref="L45:L63" si="33">K45/J45*100%-100%</f>
        <v>-0.36441220396842333</v>
      </c>
      <c r="N45" s="350"/>
      <c r="O45" s="351"/>
      <c r="P45" s="352"/>
      <c r="Q45" s="356" t="s">
        <v>53</v>
      </c>
      <c r="R45" s="356"/>
      <c r="S45" s="356"/>
      <c r="T45" s="77" t="s">
        <v>26</v>
      </c>
      <c r="U45" s="62">
        <f t="shared" si="27"/>
        <v>15385</v>
      </c>
      <c r="V45" s="62">
        <f t="shared" si="28"/>
        <v>12697</v>
      </c>
      <c r="W45" s="78">
        <f t="shared" si="29"/>
        <v>-0.17471563210919727</v>
      </c>
      <c r="X45" s="384"/>
      <c r="Y45" s="384"/>
      <c r="Z45" s="347"/>
      <c r="AA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</row>
    <row r="46" spans="1:206" s="119" customFormat="1" ht="15" customHeight="1" x14ac:dyDescent="0.2">
      <c r="A46" s="358"/>
      <c r="B46" s="286"/>
      <c r="C46" s="290" t="s">
        <v>33</v>
      </c>
      <c r="D46" s="290"/>
      <c r="E46" s="290"/>
      <c r="F46" s="63" t="s">
        <v>28</v>
      </c>
      <c r="G46" s="27">
        <f t="shared" si="24"/>
        <v>5834</v>
      </c>
      <c r="H46" s="27">
        <f t="shared" si="25"/>
        <v>4159</v>
      </c>
      <c r="I46" s="64">
        <f t="shared" si="26"/>
        <v>-0.28711004456633527</v>
      </c>
      <c r="J46" s="397"/>
      <c r="K46" s="397"/>
      <c r="L46" s="393"/>
      <c r="N46" s="360" t="s">
        <v>98</v>
      </c>
      <c r="O46" s="269"/>
      <c r="P46" s="270"/>
      <c r="Q46" s="365" t="s">
        <v>25</v>
      </c>
      <c r="R46" s="365"/>
      <c r="S46" s="365"/>
      <c r="T46" s="79" t="s">
        <v>28</v>
      </c>
      <c r="U46" s="80">
        <f t="shared" si="27"/>
        <v>29171</v>
      </c>
      <c r="V46" s="80">
        <f t="shared" si="28"/>
        <v>28895</v>
      </c>
      <c r="W46" s="81">
        <f t="shared" si="29"/>
        <v>-9.4614514415001238E-3</v>
      </c>
      <c r="X46" s="383">
        <f t="shared" si="30"/>
        <v>18997</v>
      </c>
      <c r="Y46" s="383">
        <v>18836</v>
      </c>
      <c r="Z46" s="346">
        <f t="shared" si="31"/>
        <v>-8.4750223719534112E-3</v>
      </c>
      <c r="AA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</row>
    <row r="47" spans="1:206" s="119" customFormat="1" ht="15" customHeight="1" thickBot="1" x14ac:dyDescent="0.25">
      <c r="A47" s="359"/>
      <c r="B47" s="324"/>
      <c r="C47" s="335" t="s">
        <v>39</v>
      </c>
      <c r="D47" s="335"/>
      <c r="E47" s="335"/>
      <c r="F47" s="74" t="s">
        <v>30</v>
      </c>
      <c r="G47" s="75">
        <f t="shared" si="24"/>
        <v>1823</v>
      </c>
      <c r="H47" s="75">
        <f t="shared" si="25"/>
        <v>1331</v>
      </c>
      <c r="I47" s="76">
        <f t="shared" si="26"/>
        <v>-0.26988480526604497</v>
      </c>
      <c r="J47" s="384"/>
      <c r="K47" s="384"/>
      <c r="L47" s="347"/>
      <c r="N47" s="360"/>
      <c r="O47" s="269"/>
      <c r="P47" s="270"/>
      <c r="Q47" s="289" t="s">
        <v>33</v>
      </c>
      <c r="R47" s="289"/>
      <c r="S47" s="289"/>
      <c r="T47" s="63" t="s">
        <v>30</v>
      </c>
      <c r="U47" s="27">
        <f t="shared" si="27"/>
        <v>16533</v>
      </c>
      <c r="V47" s="27">
        <f t="shared" si="28"/>
        <v>10525</v>
      </c>
      <c r="W47" s="64">
        <f t="shared" si="29"/>
        <v>-0.36339442327466276</v>
      </c>
      <c r="X47" s="397"/>
      <c r="Y47" s="397"/>
      <c r="Z47" s="393"/>
      <c r="AA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</row>
    <row r="48" spans="1:206" s="119" customFormat="1" ht="15" customHeight="1" thickBot="1" x14ac:dyDescent="0.25">
      <c r="A48" s="336" t="s">
        <v>110</v>
      </c>
      <c r="B48" s="337"/>
      <c r="C48" s="341" t="s">
        <v>71</v>
      </c>
      <c r="D48" s="341"/>
      <c r="E48" s="341"/>
      <c r="F48" s="72" t="s">
        <v>32</v>
      </c>
      <c r="G48" s="60">
        <f t="shared" si="24"/>
        <v>0</v>
      </c>
      <c r="H48" s="60">
        <f t="shared" si="25"/>
        <v>0</v>
      </c>
      <c r="I48" s="73" t="e">
        <f t="shared" si="26"/>
        <v>#DIV/0!</v>
      </c>
      <c r="J48" s="383">
        <f t="shared" si="32"/>
        <v>0</v>
      </c>
      <c r="K48" s="404"/>
      <c r="L48" s="346" t="e">
        <f t="shared" si="33"/>
        <v>#DIV/0!</v>
      </c>
      <c r="N48" s="360"/>
      <c r="O48" s="269"/>
      <c r="P48" s="270"/>
      <c r="Q48" s="348" t="s">
        <v>39</v>
      </c>
      <c r="R48" s="348"/>
      <c r="S48" s="348"/>
      <c r="T48" s="74" t="s">
        <v>32</v>
      </c>
      <c r="U48" s="75">
        <f t="shared" si="27"/>
        <v>11562</v>
      </c>
      <c r="V48" s="75">
        <f t="shared" si="28"/>
        <v>10526</v>
      </c>
      <c r="W48" s="76">
        <f t="shared" si="29"/>
        <v>-8.9603874762151925E-2</v>
      </c>
      <c r="X48" s="384"/>
      <c r="Y48" s="384"/>
      <c r="Z48" s="347"/>
      <c r="AA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</row>
    <row r="49" spans="1:206" s="119" customFormat="1" ht="15" customHeight="1" thickBot="1" x14ac:dyDescent="0.25">
      <c r="A49" s="339"/>
      <c r="B49" s="340"/>
      <c r="C49" s="349" t="s">
        <v>19</v>
      </c>
      <c r="D49" s="349"/>
      <c r="E49" s="349"/>
      <c r="F49" s="77" t="s">
        <v>34</v>
      </c>
      <c r="G49" s="62">
        <f t="shared" si="24"/>
        <v>0</v>
      </c>
      <c r="H49" s="62">
        <f t="shared" si="25"/>
        <v>0</v>
      </c>
      <c r="I49" s="78" t="e">
        <f t="shared" si="26"/>
        <v>#DIV/0!</v>
      </c>
      <c r="J49" s="384"/>
      <c r="K49" s="405"/>
      <c r="L49" s="347"/>
      <c r="N49" s="342" t="s">
        <v>103</v>
      </c>
      <c r="O49" s="343"/>
      <c r="P49" s="344"/>
      <c r="Q49" s="341" t="s">
        <v>71</v>
      </c>
      <c r="R49" s="341"/>
      <c r="S49" s="341"/>
      <c r="T49" s="72" t="s">
        <v>34</v>
      </c>
      <c r="U49" s="60">
        <f t="shared" si="27"/>
        <v>0</v>
      </c>
      <c r="V49" s="60">
        <f t="shared" si="28"/>
        <v>0</v>
      </c>
      <c r="W49" s="73" t="e">
        <f t="shared" si="29"/>
        <v>#DIV/0!</v>
      </c>
      <c r="X49" s="383">
        <f t="shared" si="30"/>
        <v>0</v>
      </c>
      <c r="Y49" s="404"/>
      <c r="Z49" s="346" t="e">
        <f t="shared" si="31"/>
        <v>#DIV/0!</v>
      </c>
      <c r="AA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</row>
    <row r="50" spans="1:206" s="119" customFormat="1" ht="15" customHeight="1" thickBot="1" x14ac:dyDescent="0.25">
      <c r="A50" s="353" t="s">
        <v>109</v>
      </c>
      <c r="B50" s="354"/>
      <c r="C50" s="361" t="s">
        <v>47</v>
      </c>
      <c r="D50" s="361"/>
      <c r="E50" s="361"/>
      <c r="F50" s="79" t="s">
        <v>36</v>
      </c>
      <c r="G50" s="80">
        <f t="shared" si="24"/>
        <v>6808</v>
      </c>
      <c r="H50" s="80">
        <f t="shared" si="25"/>
        <v>5370</v>
      </c>
      <c r="I50" s="81">
        <f t="shared" si="26"/>
        <v>-0.21122209165687422</v>
      </c>
      <c r="J50" s="383">
        <f t="shared" si="32"/>
        <v>2972</v>
      </c>
      <c r="K50" s="383">
        <v>1331</v>
      </c>
      <c r="L50" s="346">
        <f t="shared" si="33"/>
        <v>-0.55215343203230149</v>
      </c>
      <c r="N50" s="350"/>
      <c r="O50" s="351"/>
      <c r="P50" s="352"/>
      <c r="Q50" s="349" t="s">
        <v>19</v>
      </c>
      <c r="R50" s="349"/>
      <c r="S50" s="349"/>
      <c r="T50" s="77" t="s">
        <v>36</v>
      </c>
      <c r="U50" s="62">
        <f t="shared" si="27"/>
        <v>0</v>
      </c>
      <c r="V50" s="62">
        <f t="shared" si="28"/>
        <v>0</v>
      </c>
      <c r="W50" s="78" t="e">
        <f t="shared" si="29"/>
        <v>#DIV/0!</v>
      </c>
      <c r="X50" s="384"/>
      <c r="Y50" s="405"/>
      <c r="Z50" s="347"/>
      <c r="AA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</row>
    <row r="51" spans="1:206" s="119" customFormat="1" ht="15" customHeight="1" x14ac:dyDescent="0.2">
      <c r="A51" s="338"/>
      <c r="B51" s="292"/>
      <c r="C51" s="290" t="s">
        <v>45</v>
      </c>
      <c r="D51" s="290"/>
      <c r="E51" s="290"/>
      <c r="F51" s="63" t="s">
        <v>38</v>
      </c>
      <c r="G51" s="27">
        <f t="shared" si="24"/>
        <v>3009</v>
      </c>
      <c r="H51" s="27">
        <f t="shared" si="25"/>
        <v>1007</v>
      </c>
      <c r="I51" s="64">
        <f t="shared" si="26"/>
        <v>-0.66533732136922563</v>
      </c>
      <c r="J51" s="397"/>
      <c r="K51" s="397"/>
      <c r="L51" s="393"/>
      <c r="N51" s="345" t="s">
        <v>101</v>
      </c>
      <c r="O51" s="263"/>
      <c r="P51" s="264"/>
      <c r="Q51" s="362" t="s">
        <v>47</v>
      </c>
      <c r="R51" s="363"/>
      <c r="S51" s="364"/>
      <c r="T51" s="79" t="s">
        <v>38</v>
      </c>
      <c r="U51" s="80">
        <f t="shared" si="27"/>
        <v>27859</v>
      </c>
      <c r="V51" s="80">
        <f t="shared" si="28"/>
        <v>27031</v>
      </c>
      <c r="W51" s="81">
        <f t="shared" si="29"/>
        <v>-2.9721095516709095E-2</v>
      </c>
      <c r="X51" s="383">
        <f t="shared" si="30"/>
        <v>14867</v>
      </c>
      <c r="Y51" s="383">
        <v>9565</v>
      </c>
      <c r="Z51" s="346">
        <f t="shared" si="31"/>
        <v>-0.35662877513957081</v>
      </c>
      <c r="AA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</row>
    <row r="52" spans="1:206" s="119" customFormat="1" ht="15" customHeight="1" thickBot="1" x14ac:dyDescent="0.25">
      <c r="A52" s="355"/>
      <c r="B52" s="334"/>
      <c r="C52" s="335" t="s">
        <v>59</v>
      </c>
      <c r="D52" s="335"/>
      <c r="E52" s="335"/>
      <c r="F52" s="74" t="s">
        <v>40</v>
      </c>
      <c r="G52" s="75">
        <f t="shared" si="24"/>
        <v>2354</v>
      </c>
      <c r="H52" s="75">
        <f t="shared" si="25"/>
        <v>0</v>
      </c>
      <c r="I52" s="76"/>
      <c r="J52" s="384"/>
      <c r="K52" s="384"/>
      <c r="L52" s="347"/>
      <c r="N52" s="345"/>
      <c r="O52" s="263"/>
      <c r="P52" s="264"/>
      <c r="Q52" s="277" t="s">
        <v>45</v>
      </c>
      <c r="R52" s="278"/>
      <c r="S52" s="279"/>
      <c r="T52" s="63" t="s">
        <v>40</v>
      </c>
      <c r="U52" s="27">
        <f t="shared" si="27"/>
        <v>12438</v>
      </c>
      <c r="V52" s="27">
        <f t="shared" si="28"/>
        <v>9174</v>
      </c>
      <c r="W52" s="64"/>
      <c r="X52" s="397"/>
      <c r="Y52" s="397"/>
      <c r="Z52" s="393"/>
      <c r="AA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</row>
    <row r="53" spans="1:206" s="119" customFormat="1" ht="15" customHeight="1" thickBot="1" x14ac:dyDescent="0.25">
      <c r="A53" s="357" t="s">
        <v>104</v>
      </c>
      <c r="B53" s="321"/>
      <c r="C53" s="370" t="s">
        <v>69</v>
      </c>
      <c r="D53" s="370"/>
      <c r="E53" s="370"/>
      <c r="F53" s="72" t="s">
        <v>42</v>
      </c>
      <c r="G53" s="60">
        <f t="shared" si="24"/>
        <v>25005</v>
      </c>
      <c r="H53" s="60">
        <f t="shared" si="25"/>
        <v>19026</v>
      </c>
      <c r="I53" s="73">
        <f t="shared" si="26"/>
        <v>-0.23911217756448711</v>
      </c>
      <c r="J53" s="383">
        <f t="shared" si="32"/>
        <v>11345</v>
      </c>
      <c r="K53" s="383">
        <v>7360</v>
      </c>
      <c r="L53" s="346">
        <f t="shared" si="33"/>
        <v>-0.35125605993829878</v>
      </c>
      <c r="N53" s="345"/>
      <c r="O53" s="263"/>
      <c r="P53" s="264"/>
      <c r="Q53" s="371" t="s">
        <v>59</v>
      </c>
      <c r="R53" s="372"/>
      <c r="S53" s="373"/>
      <c r="T53" s="74" t="s">
        <v>42</v>
      </c>
      <c r="U53" s="75">
        <f t="shared" si="27"/>
        <v>9139</v>
      </c>
      <c r="V53" s="75">
        <f t="shared" si="28"/>
        <v>0</v>
      </c>
      <c r="W53" s="76"/>
      <c r="X53" s="384"/>
      <c r="Y53" s="384"/>
      <c r="Z53" s="347"/>
      <c r="AA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</row>
    <row r="54" spans="1:206" s="136" customFormat="1" ht="15" customHeight="1" x14ac:dyDescent="0.2">
      <c r="A54" s="358"/>
      <c r="B54" s="286"/>
      <c r="C54" s="289" t="s">
        <v>37</v>
      </c>
      <c r="D54" s="289"/>
      <c r="E54" s="289"/>
      <c r="F54" s="63" t="s">
        <v>44</v>
      </c>
      <c r="G54" s="27">
        <f t="shared" si="24"/>
        <v>6014</v>
      </c>
      <c r="H54" s="27">
        <f t="shared" si="25"/>
        <v>5110</v>
      </c>
      <c r="I54" s="64">
        <f t="shared" si="26"/>
        <v>-0.15031592949783834</v>
      </c>
      <c r="J54" s="397"/>
      <c r="K54" s="397"/>
      <c r="L54" s="393"/>
      <c r="N54" s="374" t="s">
        <v>96</v>
      </c>
      <c r="O54" s="375"/>
      <c r="P54" s="376"/>
      <c r="Q54" s="380" t="s">
        <v>69</v>
      </c>
      <c r="R54" s="381"/>
      <c r="S54" s="382"/>
      <c r="T54" s="72" t="s">
        <v>44</v>
      </c>
      <c r="U54" s="60">
        <f t="shared" si="27"/>
        <v>37155</v>
      </c>
      <c r="V54" s="60">
        <f t="shared" si="28"/>
        <v>30402</v>
      </c>
      <c r="W54" s="73">
        <f t="shared" si="29"/>
        <v>-0.1817521194993944</v>
      </c>
      <c r="X54" s="383">
        <f t="shared" si="30"/>
        <v>30278</v>
      </c>
      <c r="Y54" s="383">
        <v>24352</v>
      </c>
      <c r="Z54" s="346">
        <f t="shared" si="31"/>
        <v>-0.19571966444282973</v>
      </c>
      <c r="AA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</row>
    <row r="55" spans="1:206" s="119" customFormat="1" ht="15" customHeight="1" x14ac:dyDescent="0.2">
      <c r="A55" s="358"/>
      <c r="B55" s="286"/>
      <c r="C55" s="290" t="s">
        <v>53</v>
      </c>
      <c r="D55" s="290"/>
      <c r="E55" s="290"/>
      <c r="F55" s="63" t="s">
        <v>46</v>
      </c>
      <c r="G55" s="27">
        <f t="shared" si="24"/>
        <v>2295</v>
      </c>
      <c r="H55" s="27">
        <f t="shared" si="25"/>
        <v>1738</v>
      </c>
      <c r="I55" s="64">
        <f t="shared" si="26"/>
        <v>-0.24270152505446618</v>
      </c>
      <c r="J55" s="397"/>
      <c r="K55" s="397"/>
      <c r="L55" s="393"/>
      <c r="N55" s="360"/>
      <c r="O55" s="269"/>
      <c r="P55" s="270"/>
      <c r="Q55" s="283" t="s">
        <v>37</v>
      </c>
      <c r="R55" s="284"/>
      <c r="S55" s="285"/>
      <c r="T55" s="63" t="s">
        <v>46</v>
      </c>
      <c r="U55" s="27">
        <f t="shared" si="27"/>
        <v>17650</v>
      </c>
      <c r="V55" s="27">
        <f t="shared" si="28"/>
        <v>16092</v>
      </c>
      <c r="W55" s="64">
        <f t="shared" si="29"/>
        <v>-8.8271954674220998E-2</v>
      </c>
      <c r="X55" s="397"/>
      <c r="Y55" s="397"/>
      <c r="Z55" s="393"/>
      <c r="AA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</row>
    <row r="56" spans="1:206" ht="12.75" customHeight="1" x14ac:dyDescent="0.2">
      <c r="A56" s="358"/>
      <c r="B56" s="286"/>
      <c r="C56" s="290" t="s">
        <v>63</v>
      </c>
      <c r="D56" s="290"/>
      <c r="E56" s="290"/>
      <c r="F56" s="63" t="s">
        <v>48</v>
      </c>
      <c r="G56" s="27">
        <f t="shared" si="24"/>
        <v>2751</v>
      </c>
      <c r="H56" s="27">
        <f t="shared" si="25"/>
        <v>2544</v>
      </c>
      <c r="I56" s="64">
        <f t="shared" si="26"/>
        <v>-7.524536532170123E-2</v>
      </c>
      <c r="J56" s="397"/>
      <c r="K56" s="397"/>
      <c r="L56" s="393"/>
      <c r="N56" s="360"/>
      <c r="O56" s="269"/>
      <c r="P56" s="270"/>
      <c r="Q56" s="283" t="s">
        <v>63</v>
      </c>
      <c r="R56" s="284"/>
      <c r="S56" s="285"/>
      <c r="T56" s="63" t="s">
        <v>48</v>
      </c>
      <c r="U56" s="27">
        <f t="shared" si="27"/>
        <v>12075</v>
      </c>
      <c r="V56" s="27">
        <f t="shared" si="28"/>
        <v>8944</v>
      </c>
      <c r="W56" s="64">
        <f t="shared" si="29"/>
        <v>-0.25929606625258794</v>
      </c>
      <c r="X56" s="397"/>
      <c r="Y56" s="397"/>
      <c r="Z56" s="393"/>
    </row>
    <row r="57" spans="1:206" ht="12.75" customHeight="1" thickBot="1" x14ac:dyDescent="0.25">
      <c r="A57" s="369"/>
      <c r="B57" s="322"/>
      <c r="C57" s="356" t="s">
        <v>67</v>
      </c>
      <c r="D57" s="356"/>
      <c r="E57" s="356"/>
      <c r="F57" s="77" t="s">
        <v>50</v>
      </c>
      <c r="G57" s="62">
        <f t="shared" si="24"/>
        <v>2018</v>
      </c>
      <c r="H57" s="62">
        <f t="shared" si="25"/>
        <v>1931</v>
      </c>
      <c r="I57" s="78">
        <f t="shared" si="26"/>
        <v>-4.3111992071357741E-2</v>
      </c>
      <c r="J57" s="384"/>
      <c r="K57" s="384"/>
      <c r="L57" s="347"/>
      <c r="N57" s="377"/>
      <c r="O57" s="378"/>
      <c r="P57" s="379"/>
      <c r="Q57" s="390" t="s">
        <v>67</v>
      </c>
      <c r="R57" s="391"/>
      <c r="S57" s="392"/>
      <c r="T57" s="77" t="s">
        <v>50</v>
      </c>
      <c r="U57" s="62">
        <f t="shared" si="27"/>
        <v>18494</v>
      </c>
      <c r="V57" s="62">
        <f t="shared" si="28"/>
        <v>13517</v>
      </c>
      <c r="W57" s="78">
        <f t="shared" si="29"/>
        <v>-0.26911430734292208</v>
      </c>
      <c r="X57" s="384"/>
      <c r="Y57" s="384"/>
      <c r="Z57" s="347"/>
    </row>
    <row r="58" spans="1:206" ht="12.75" customHeight="1" x14ac:dyDescent="0.2">
      <c r="A58" s="401" t="s">
        <v>107</v>
      </c>
      <c r="B58" s="326"/>
      <c r="C58" s="365" t="s">
        <v>51</v>
      </c>
      <c r="D58" s="365"/>
      <c r="E58" s="365"/>
      <c r="F58" s="79" t="s">
        <v>52</v>
      </c>
      <c r="G58" s="80">
        <f t="shared" si="24"/>
        <v>1922</v>
      </c>
      <c r="H58" s="80">
        <f t="shared" si="25"/>
        <v>2003</v>
      </c>
      <c r="I58" s="81">
        <f t="shared" si="26"/>
        <v>4.2143600416232996E-2</v>
      </c>
      <c r="J58" s="383">
        <f t="shared" si="32"/>
        <v>2402</v>
      </c>
      <c r="K58" s="383">
        <v>2041</v>
      </c>
      <c r="L58" s="346">
        <f t="shared" si="33"/>
        <v>-0.15029142381348881</v>
      </c>
      <c r="N58" s="360" t="s">
        <v>99</v>
      </c>
      <c r="O58" s="269"/>
      <c r="P58" s="270"/>
      <c r="Q58" s="366" t="s">
        <v>21</v>
      </c>
      <c r="R58" s="367"/>
      <c r="S58" s="368"/>
      <c r="T58" s="79" t="s">
        <v>52</v>
      </c>
      <c r="U58" s="80">
        <f t="shared" si="27"/>
        <v>17620</v>
      </c>
      <c r="V58" s="80">
        <f t="shared" si="28"/>
        <v>15322</v>
      </c>
      <c r="W58" s="81">
        <f t="shared" si="29"/>
        <v>-0.13041997729852439</v>
      </c>
      <c r="X58" s="383">
        <f t="shared" si="30"/>
        <v>16231</v>
      </c>
      <c r="Y58" s="383">
        <v>13682</v>
      </c>
      <c r="Z58" s="346">
        <f t="shared" si="31"/>
        <v>-0.15704516049534845</v>
      </c>
    </row>
    <row r="59" spans="1:206" ht="12.75" customHeight="1" x14ac:dyDescent="0.2">
      <c r="A59" s="358"/>
      <c r="B59" s="286"/>
      <c r="C59" s="290" t="s">
        <v>21</v>
      </c>
      <c r="D59" s="290"/>
      <c r="E59" s="290"/>
      <c r="F59" s="63" t="s">
        <v>54</v>
      </c>
      <c r="G59" s="27">
        <f t="shared" si="24"/>
        <v>1693</v>
      </c>
      <c r="H59" s="27">
        <f t="shared" si="25"/>
        <v>1937</v>
      </c>
      <c r="I59" s="64">
        <f t="shared" si="26"/>
        <v>0.14412285883047837</v>
      </c>
      <c r="J59" s="397"/>
      <c r="K59" s="397"/>
      <c r="L59" s="393"/>
      <c r="N59" s="360"/>
      <c r="O59" s="269"/>
      <c r="P59" s="270"/>
      <c r="Q59" s="283" t="s">
        <v>29</v>
      </c>
      <c r="R59" s="284"/>
      <c r="S59" s="285"/>
      <c r="T59" s="63" t="s">
        <v>54</v>
      </c>
      <c r="U59" s="27">
        <f t="shared" si="27"/>
        <v>36720</v>
      </c>
      <c r="V59" s="27">
        <f t="shared" si="28"/>
        <v>50207</v>
      </c>
      <c r="W59" s="64">
        <f t="shared" si="29"/>
        <v>0.36729302832244004</v>
      </c>
      <c r="X59" s="397"/>
      <c r="Y59" s="397"/>
      <c r="Z59" s="393"/>
    </row>
    <row r="60" spans="1:206" ht="12.75" customHeight="1" x14ac:dyDescent="0.2">
      <c r="A60" s="358"/>
      <c r="B60" s="286"/>
      <c r="C60" s="290" t="s">
        <v>23</v>
      </c>
      <c r="D60" s="290"/>
      <c r="E60" s="290"/>
      <c r="F60" s="63" t="s">
        <v>56</v>
      </c>
      <c r="G60" s="27">
        <f t="shared" si="24"/>
        <v>1548</v>
      </c>
      <c r="H60" s="27">
        <f t="shared" si="25"/>
        <v>1498</v>
      </c>
      <c r="I60" s="64">
        <f t="shared" si="26"/>
        <v>-3.2299741602067167E-2</v>
      </c>
      <c r="J60" s="397"/>
      <c r="K60" s="397"/>
      <c r="L60" s="393"/>
      <c r="N60" s="360"/>
      <c r="O60" s="269"/>
      <c r="P60" s="270"/>
      <c r="Q60" s="277" t="s">
        <v>61</v>
      </c>
      <c r="R60" s="278"/>
      <c r="S60" s="279"/>
      <c r="T60" s="63" t="s">
        <v>56</v>
      </c>
      <c r="U60" s="27">
        <f t="shared" si="27"/>
        <v>19694</v>
      </c>
      <c r="V60" s="27">
        <f t="shared" si="28"/>
        <v>18100</v>
      </c>
      <c r="W60" s="64">
        <f t="shared" si="29"/>
        <v>-8.0938356859957317E-2</v>
      </c>
      <c r="X60" s="397"/>
      <c r="Y60" s="397"/>
      <c r="Z60" s="393"/>
    </row>
    <row r="61" spans="1:206" ht="12.75" customHeight="1" thickBot="1" x14ac:dyDescent="0.25">
      <c r="A61" s="358"/>
      <c r="B61" s="286"/>
      <c r="C61" s="290" t="s">
        <v>29</v>
      </c>
      <c r="D61" s="290"/>
      <c r="E61" s="290"/>
      <c r="F61" s="63" t="s">
        <v>58</v>
      </c>
      <c r="G61" s="27">
        <f t="shared" si="24"/>
        <v>2289</v>
      </c>
      <c r="H61" s="27">
        <f t="shared" si="25"/>
        <v>1953</v>
      </c>
      <c r="I61" s="64">
        <f t="shared" si="26"/>
        <v>-0.14678899082568808</v>
      </c>
      <c r="J61" s="397"/>
      <c r="K61" s="397"/>
      <c r="L61" s="393"/>
      <c r="N61" s="360"/>
      <c r="O61" s="269"/>
      <c r="P61" s="270"/>
      <c r="Q61" s="371" t="s">
        <v>65</v>
      </c>
      <c r="R61" s="372"/>
      <c r="S61" s="373"/>
      <c r="T61" s="74" t="s">
        <v>58</v>
      </c>
      <c r="U61" s="75">
        <f t="shared" si="27"/>
        <v>6993</v>
      </c>
      <c r="V61" s="75">
        <f t="shared" si="28"/>
        <v>6887</v>
      </c>
      <c r="W61" s="76">
        <f t="shared" si="29"/>
        <v>-1.5158015158015181E-2</v>
      </c>
      <c r="X61" s="384"/>
      <c r="Y61" s="384"/>
      <c r="Z61" s="347"/>
    </row>
    <row r="62" spans="1:206" ht="12.75" customHeight="1" thickBot="1" x14ac:dyDescent="0.25">
      <c r="A62" s="359"/>
      <c r="B62" s="324"/>
      <c r="C62" s="335" t="s">
        <v>61</v>
      </c>
      <c r="D62" s="335"/>
      <c r="E62" s="335"/>
      <c r="F62" s="74" t="s">
        <v>60</v>
      </c>
      <c r="G62" s="75">
        <f t="shared" si="24"/>
        <v>2192</v>
      </c>
      <c r="H62" s="75">
        <f t="shared" si="25"/>
        <v>1622</v>
      </c>
      <c r="I62" s="76">
        <f t="shared" si="26"/>
        <v>-0.26003649635036497</v>
      </c>
      <c r="J62" s="384"/>
      <c r="K62" s="384"/>
      <c r="L62" s="347"/>
      <c r="N62" s="374" t="s">
        <v>97</v>
      </c>
      <c r="O62" s="375"/>
      <c r="P62" s="376"/>
      <c r="Q62" s="398" t="s">
        <v>43</v>
      </c>
      <c r="R62" s="399"/>
      <c r="S62" s="400"/>
      <c r="T62" s="72" t="s">
        <v>60</v>
      </c>
      <c r="U62" s="60">
        <f t="shared" si="27"/>
        <v>23938</v>
      </c>
      <c r="V62" s="60">
        <f t="shared" si="28"/>
        <v>25413</v>
      </c>
      <c r="W62" s="73">
        <f t="shared" si="29"/>
        <v>6.1617511905756484E-2</v>
      </c>
      <c r="X62" s="383">
        <f t="shared" si="30"/>
        <v>22348</v>
      </c>
      <c r="Y62" s="383">
        <v>19341</v>
      </c>
      <c r="Z62" s="346">
        <f t="shared" si="31"/>
        <v>-0.13455342759978517</v>
      </c>
    </row>
    <row r="63" spans="1:206" ht="12.75" customHeight="1" x14ac:dyDescent="0.2">
      <c r="A63" s="357" t="s">
        <v>106</v>
      </c>
      <c r="B63" s="321"/>
      <c r="C63" s="341" t="s">
        <v>43</v>
      </c>
      <c r="D63" s="341"/>
      <c r="E63" s="341"/>
      <c r="F63" s="72" t="s">
        <v>62</v>
      </c>
      <c r="G63" s="60">
        <f t="shared" si="24"/>
        <v>5401</v>
      </c>
      <c r="H63" s="60">
        <f t="shared" si="25"/>
        <v>4785</v>
      </c>
      <c r="I63" s="73">
        <f t="shared" si="26"/>
        <v>-0.11405295315682284</v>
      </c>
      <c r="J63" s="383">
        <f t="shared" si="32"/>
        <v>2520</v>
      </c>
      <c r="K63" s="383">
        <v>2035</v>
      </c>
      <c r="L63" s="346">
        <f t="shared" si="33"/>
        <v>-0.19246031746031744</v>
      </c>
      <c r="N63" s="360"/>
      <c r="O63" s="269"/>
      <c r="P63" s="270"/>
      <c r="Q63" s="277" t="s">
        <v>23</v>
      </c>
      <c r="R63" s="278"/>
      <c r="S63" s="279"/>
      <c r="T63" s="63" t="s">
        <v>62</v>
      </c>
      <c r="U63" s="27">
        <f t="shared" si="27"/>
        <v>18977</v>
      </c>
      <c r="V63" s="27">
        <f t="shared" si="28"/>
        <v>12933</v>
      </c>
      <c r="W63" s="64">
        <f t="shared" si="29"/>
        <v>-0.31849080465827051</v>
      </c>
      <c r="X63" s="397"/>
      <c r="Y63" s="397"/>
      <c r="Z63" s="393"/>
    </row>
    <row r="64" spans="1:206" ht="12.75" customHeight="1" x14ac:dyDescent="0.2">
      <c r="A64" s="358"/>
      <c r="B64" s="286"/>
      <c r="C64" s="289" t="s">
        <v>31</v>
      </c>
      <c r="D64" s="289"/>
      <c r="E64" s="289"/>
      <c r="F64" s="63" t="s">
        <v>64</v>
      </c>
      <c r="G64" s="27">
        <f t="shared" si="24"/>
        <v>1543</v>
      </c>
      <c r="H64" s="27">
        <f t="shared" si="25"/>
        <v>1417</v>
      </c>
      <c r="I64" s="64">
        <f t="shared" si="26"/>
        <v>-8.1659105638366869E-2</v>
      </c>
      <c r="J64" s="397"/>
      <c r="K64" s="397"/>
      <c r="L64" s="393"/>
      <c r="N64" s="360"/>
      <c r="O64" s="269"/>
      <c r="P64" s="270"/>
      <c r="Q64" s="283" t="s">
        <v>31</v>
      </c>
      <c r="R64" s="284"/>
      <c r="S64" s="285"/>
      <c r="T64" s="63" t="s">
        <v>64</v>
      </c>
      <c r="U64" s="27">
        <f t="shared" si="27"/>
        <v>8036</v>
      </c>
      <c r="V64" s="27">
        <f t="shared" si="28"/>
        <v>7377</v>
      </c>
      <c r="W64" s="64">
        <f t="shared" si="29"/>
        <v>-8.20059731209557E-2</v>
      </c>
      <c r="X64" s="397"/>
      <c r="Y64" s="397"/>
      <c r="Z64" s="393"/>
    </row>
    <row r="65" spans="1:26" ht="12.75" customHeight="1" x14ac:dyDescent="0.2">
      <c r="A65" s="358"/>
      <c r="B65" s="286"/>
      <c r="C65" s="289" t="s">
        <v>35</v>
      </c>
      <c r="D65" s="289"/>
      <c r="E65" s="289"/>
      <c r="F65" s="63" t="s">
        <v>66</v>
      </c>
      <c r="G65" s="27">
        <f t="shared" si="24"/>
        <v>1978</v>
      </c>
      <c r="H65" s="27">
        <f t="shared" si="25"/>
        <v>1929</v>
      </c>
      <c r="I65" s="64">
        <f t="shared" si="26"/>
        <v>-2.4772497472194122E-2</v>
      </c>
      <c r="J65" s="397"/>
      <c r="K65" s="397"/>
      <c r="L65" s="393"/>
      <c r="N65" s="360"/>
      <c r="O65" s="269"/>
      <c r="P65" s="270"/>
      <c r="Q65" s="283" t="s">
        <v>35</v>
      </c>
      <c r="R65" s="284"/>
      <c r="S65" s="285"/>
      <c r="T65" s="63" t="s">
        <v>66</v>
      </c>
      <c r="U65" s="27">
        <f t="shared" si="27"/>
        <v>7855</v>
      </c>
      <c r="V65" s="27">
        <f t="shared" si="28"/>
        <v>7509</v>
      </c>
      <c r="W65" s="64">
        <f t="shared" si="29"/>
        <v>-4.4048376830044589E-2</v>
      </c>
      <c r="X65" s="397"/>
      <c r="Y65" s="397"/>
      <c r="Z65" s="393"/>
    </row>
    <row r="66" spans="1:26" ht="12.75" customHeight="1" x14ac:dyDescent="0.2">
      <c r="A66" s="358"/>
      <c r="B66" s="286"/>
      <c r="C66" s="289" t="s">
        <v>55</v>
      </c>
      <c r="D66" s="289"/>
      <c r="E66" s="289"/>
      <c r="F66" s="63" t="s">
        <v>68</v>
      </c>
      <c r="G66" s="27">
        <f t="shared" si="24"/>
        <v>1308</v>
      </c>
      <c r="H66" s="27">
        <f t="shared" si="25"/>
        <v>1147</v>
      </c>
      <c r="I66" s="64">
        <f t="shared" si="26"/>
        <v>-0.12308868501529047</v>
      </c>
      <c r="J66" s="397"/>
      <c r="K66" s="397"/>
      <c r="L66" s="393"/>
      <c r="N66" s="360"/>
      <c r="O66" s="269"/>
      <c r="P66" s="270"/>
      <c r="Q66" s="283" t="s">
        <v>51</v>
      </c>
      <c r="R66" s="284"/>
      <c r="S66" s="285"/>
      <c r="T66" s="63" t="s">
        <v>68</v>
      </c>
      <c r="U66" s="27">
        <f t="shared" si="27"/>
        <v>19195</v>
      </c>
      <c r="V66" s="27">
        <f t="shared" si="28"/>
        <v>52582</v>
      </c>
      <c r="W66" s="64">
        <f t="shared" si="29"/>
        <v>1.7393592081271163</v>
      </c>
      <c r="X66" s="397"/>
      <c r="Y66" s="397"/>
      <c r="Z66" s="393"/>
    </row>
    <row r="67" spans="1:26" ht="12.75" customHeight="1" thickBot="1" x14ac:dyDescent="0.25">
      <c r="A67" s="369"/>
      <c r="B67" s="322"/>
      <c r="C67" s="389" t="s">
        <v>65</v>
      </c>
      <c r="D67" s="389"/>
      <c r="E67" s="389"/>
      <c r="F67" s="77" t="s">
        <v>70</v>
      </c>
      <c r="G67" s="62">
        <f t="shared" si="24"/>
        <v>1779</v>
      </c>
      <c r="H67" s="62">
        <f t="shared" si="25"/>
        <v>1758</v>
      </c>
      <c r="I67" s="78">
        <f t="shared" si="26"/>
        <v>-1.180438448566612E-2</v>
      </c>
      <c r="J67" s="384"/>
      <c r="K67" s="384"/>
      <c r="L67" s="347"/>
      <c r="N67" s="377"/>
      <c r="O67" s="378"/>
      <c r="P67" s="379"/>
      <c r="Q67" s="390" t="s">
        <v>55</v>
      </c>
      <c r="R67" s="391"/>
      <c r="S67" s="392"/>
      <c r="T67" s="77" t="s">
        <v>70</v>
      </c>
      <c r="U67" s="62">
        <f t="shared" si="27"/>
        <v>10028</v>
      </c>
      <c r="V67" s="62">
        <f t="shared" si="28"/>
        <v>6462</v>
      </c>
      <c r="W67" s="78">
        <f t="shared" si="29"/>
        <v>-0.3556043079377742</v>
      </c>
      <c r="X67" s="384"/>
      <c r="Y67" s="384"/>
      <c r="Z67" s="347"/>
    </row>
    <row r="68" spans="1:26" x14ac:dyDescent="0.2">
      <c r="A68" s="414" t="s">
        <v>4</v>
      </c>
      <c r="B68" s="415"/>
      <c r="C68" s="415"/>
      <c r="D68" s="415"/>
      <c r="E68" s="416"/>
      <c r="F68" s="184" t="s">
        <v>95</v>
      </c>
      <c r="G68" s="139">
        <f>SUM(G41:G67)</f>
        <v>111041</v>
      </c>
      <c r="H68" s="139">
        <f>SUM(H41:H67)</f>
        <v>78681</v>
      </c>
      <c r="I68" s="140">
        <f>H68/G68*100%-100%</f>
        <v>-0.29142388847362688</v>
      </c>
      <c r="J68" s="139">
        <f t="shared" ref="J68:K68" si="34">SUM(J41:J67)</f>
        <v>27843</v>
      </c>
      <c r="K68" s="139">
        <f t="shared" si="34"/>
        <v>17512</v>
      </c>
      <c r="L68" s="140">
        <f>K68/J68*100%-100%</f>
        <v>-0.37104478684049846</v>
      </c>
      <c r="N68" s="417" t="s">
        <v>4</v>
      </c>
      <c r="O68" s="417"/>
      <c r="P68" s="417"/>
      <c r="Q68" s="417"/>
      <c r="R68" s="417"/>
      <c r="S68" s="417"/>
      <c r="T68" s="184" t="s">
        <v>95</v>
      </c>
      <c r="U68" s="139">
        <f t="shared" ref="U68:V68" si="35">SUM(U41:U67)</f>
        <v>459354</v>
      </c>
      <c r="V68" s="139">
        <f t="shared" si="35"/>
        <v>416544</v>
      </c>
      <c r="W68" s="140">
        <f>V68/U68*100%-100%</f>
        <v>-9.319609712770538E-2</v>
      </c>
      <c r="X68" s="139">
        <f t="shared" ref="X68:Y68" si="36">SUM(X41:X67)</f>
        <v>132640</v>
      </c>
      <c r="Y68" s="139">
        <f t="shared" si="36"/>
        <v>99653</v>
      </c>
      <c r="Z68" s="140">
        <f>Y68/X68*100%-100%</f>
        <v>-0.24869571773220744</v>
      </c>
    </row>
    <row r="69" spans="1:26" ht="30" customHeight="1" x14ac:dyDescent="0.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s="119" customFormat="1" ht="12.75" customHeight="1" x14ac:dyDescent="0.2">
      <c r="A70" s="303" t="s">
        <v>180</v>
      </c>
      <c r="B70" s="303"/>
      <c r="C70" s="303"/>
      <c r="D70" s="303"/>
      <c r="E70" s="303"/>
      <c r="F70" s="303"/>
      <c r="G70" s="303"/>
      <c r="H70" s="303"/>
      <c r="I70" s="149"/>
      <c r="J70" s="302" t="s">
        <v>222</v>
      </c>
      <c r="K70" s="302"/>
      <c r="L70" s="302"/>
      <c r="M70" s="150"/>
    </row>
    <row r="71" spans="1:26" s="119" customFormat="1" x14ac:dyDescent="0.2">
      <c r="A71" s="303"/>
      <c r="B71" s="303"/>
      <c r="C71" s="303"/>
      <c r="D71" s="303"/>
      <c r="E71" s="303"/>
      <c r="F71" s="303"/>
      <c r="G71" s="303"/>
      <c r="H71" s="303"/>
      <c r="I71" s="149"/>
      <c r="J71" s="302"/>
      <c r="K71" s="302"/>
      <c r="L71" s="302"/>
      <c r="M71" s="150"/>
    </row>
    <row r="72" spans="1:26" s="119" customFormat="1" x14ac:dyDescent="0.2">
      <c r="A72" s="303"/>
      <c r="B72" s="303"/>
      <c r="C72" s="303"/>
      <c r="D72" s="303"/>
      <c r="E72" s="303"/>
      <c r="F72" s="303"/>
      <c r="G72" s="303"/>
      <c r="H72" s="303"/>
      <c r="I72" s="149"/>
      <c r="J72" s="302"/>
      <c r="K72" s="302"/>
      <c r="L72" s="302"/>
      <c r="M72" s="150"/>
    </row>
  </sheetData>
  <mergeCells count="148">
    <mergeCell ref="Z51:Z53"/>
    <mergeCell ref="Y51:Y53"/>
    <mergeCell ref="Z49:Z50"/>
    <mergeCell ref="Y49:Y50"/>
    <mergeCell ref="X49:X50"/>
    <mergeCell ref="X51:X53"/>
    <mergeCell ref="Z46:Z48"/>
    <mergeCell ref="Y46:Y48"/>
    <mergeCell ref="X46:X48"/>
    <mergeCell ref="Z62:Z67"/>
    <mergeCell ref="Y62:Y67"/>
    <mergeCell ref="X62:X67"/>
    <mergeCell ref="Z58:Z61"/>
    <mergeCell ref="Y58:Y61"/>
    <mergeCell ref="X58:X61"/>
    <mergeCell ref="Z54:Z57"/>
    <mergeCell ref="Y54:Y57"/>
    <mergeCell ref="X54:X57"/>
    <mergeCell ref="L53:L57"/>
    <mergeCell ref="K53:K57"/>
    <mergeCell ref="J53:J57"/>
    <mergeCell ref="L50:L52"/>
    <mergeCell ref="K50:K52"/>
    <mergeCell ref="J50:J52"/>
    <mergeCell ref="L48:L49"/>
    <mergeCell ref="K48:K49"/>
    <mergeCell ref="J48:J49"/>
    <mergeCell ref="A68:E68"/>
    <mergeCell ref="N68:S68"/>
    <mergeCell ref="C65:E65"/>
    <mergeCell ref="Q65:S65"/>
    <mergeCell ref="C66:E66"/>
    <mergeCell ref="Q66:S66"/>
    <mergeCell ref="C67:E67"/>
    <mergeCell ref="Q67:S67"/>
    <mergeCell ref="A70:H72"/>
    <mergeCell ref="J70:L72"/>
    <mergeCell ref="L63:L67"/>
    <mergeCell ref="K63:K67"/>
    <mergeCell ref="J63:J67"/>
    <mergeCell ref="Q61:S61"/>
    <mergeCell ref="C62:E62"/>
    <mergeCell ref="N62:P67"/>
    <mergeCell ref="Q62:S62"/>
    <mergeCell ref="A63:B67"/>
    <mergeCell ref="C63:E63"/>
    <mergeCell ref="Q63:S63"/>
    <mergeCell ref="C64:E64"/>
    <mergeCell ref="Q64:S64"/>
    <mergeCell ref="L58:L62"/>
    <mergeCell ref="K58:K62"/>
    <mergeCell ref="J58:J62"/>
    <mergeCell ref="Q46:S46"/>
    <mergeCell ref="C47:E47"/>
    <mergeCell ref="Q47:S47"/>
    <mergeCell ref="C57:E57"/>
    <mergeCell ref="Q57:S57"/>
    <mergeCell ref="A58:B62"/>
    <mergeCell ref="C58:E58"/>
    <mergeCell ref="N58:P61"/>
    <mergeCell ref="Q58:S58"/>
    <mergeCell ref="C59:E59"/>
    <mergeCell ref="Q59:S59"/>
    <mergeCell ref="C60:E60"/>
    <mergeCell ref="Q60:S60"/>
    <mergeCell ref="A53:B57"/>
    <mergeCell ref="C53:E53"/>
    <mergeCell ref="Q53:S53"/>
    <mergeCell ref="C54:E54"/>
    <mergeCell ref="N54:P57"/>
    <mergeCell ref="Q54:S54"/>
    <mergeCell ref="C55:E55"/>
    <mergeCell ref="Q55:S55"/>
    <mergeCell ref="C56:E56"/>
    <mergeCell ref="Q56:S56"/>
    <mergeCell ref="C61:E61"/>
    <mergeCell ref="A48:B49"/>
    <mergeCell ref="C48:E48"/>
    <mergeCell ref="Q48:S48"/>
    <mergeCell ref="C49:E49"/>
    <mergeCell ref="N49:P50"/>
    <mergeCell ref="Q49:S49"/>
    <mergeCell ref="A50:B52"/>
    <mergeCell ref="C43:E43"/>
    <mergeCell ref="N43:P45"/>
    <mergeCell ref="Q43:S43"/>
    <mergeCell ref="C44:E44"/>
    <mergeCell ref="Q44:S44"/>
    <mergeCell ref="A45:B47"/>
    <mergeCell ref="C45:E45"/>
    <mergeCell ref="Q45:S45"/>
    <mergeCell ref="C46:E46"/>
    <mergeCell ref="N46:P48"/>
    <mergeCell ref="C50:E50"/>
    <mergeCell ref="Q50:S50"/>
    <mergeCell ref="C51:E51"/>
    <mergeCell ref="N51:P53"/>
    <mergeCell ref="Q51:S51"/>
    <mergeCell ref="C52:E52"/>
    <mergeCell ref="Q52:S52"/>
    <mergeCell ref="Z43:Z45"/>
    <mergeCell ref="Y43:Y45"/>
    <mergeCell ref="X43:X45"/>
    <mergeCell ref="Z41:Z42"/>
    <mergeCell ref="Y41:Y42"/>
    <mergeCell ref="X41:X42"/>
    <mergeCell ref="A37:B39"/>
    <mergeCell ref="C37:E39"/>
    <mergeCell ref="F37:F39"/>
    <mergeCell ref="G37:L37"/>
    <mergeCell ref="N37:P39"/>
    <mergeCell ref="Q37:S39"/>
    <mergeCell ref="L45:L47"/>
    <mergeCell ref="K45:K47"/>
    <mergeCell ref="J45:J47"/>
    <mergeCell ref="L41:L44"/>
    <mergeCell ref="K41:K44"/>
    <mergeCell ref="J41:J44"/>
    <mergeCell ref="A40:B40"/>
    <mergeCell ref="C40:E40"/>
    <mergeCell ref="N40:P40"/>
    <mergeCell ref="Q40:S40"/>
    <mergeCell ref="A41:B44"/>
    <mergeCell ref="C41:E41"/>
    <mergeCell ref="N41:P42"/>
    <mergeCell ref="Q41:S41"/>
    <mergeCell ref="C42:E42"/>
    <mergeCell ref="Q42:S42"/>
    <mergeCell ref="T37:T39"/>
    <mergeCell ref="U37:Z37"/>
    <mergeCell ref="G38:I38"/>
    <mergeCell ref="J38:L38"/>
    <mergeCell ref="U38:W38"/>
    <mergeCell ref="X38:Z38"/>
    <mergeCell ref="O5:Q5"/>
    <mergeCell ref="R5:T5"/>
    <mergeCell ref="Y1:Z1"/>
    <mergeCell ref="A2:Z2"/>
    <mergeCell ref="A4:A6"/>
    <mergeCell ref="B4:B6"/>
    <mergeCell ref="C4:N4"/>
    <mergeCell ref="O4:Z4"/>
    <mergeCell ref="C5:E5"/>
    <mergeCell ref="F5:H5"/>
    <mergeCell ref="I5:K5"/>
    <mergeCell ref="L5:N5"/>
    <mergeCell ref="U5:W5"/>
    <mergeCell ref="X5:Z5"/>
  </mergeCells>
  <conditionalFormatting sqref="A8:D35 F8:G35 I8:J35 L8:M35 O8:P35 R8:S35 U8:V35 X8:Y35 AA8:XFD35 A69:XFD69 A41:H68 J41:K41 M41:V68 X41:Y41 AA41:XFD68 J68:K68 J63:K63 J58:K58 J53:K53 J50:K50 J48:K48 J45:K45 X68:Y68 X62:Y62 X58:Y58 X54:Y54 X51:Y51 X49:Y49 X46:Y46 X43:Y43 A1:XFD7 A36:XFD40 A73:XFD1048576">
    <cfRule type="containsErrors" dxfId="181" priority="85">
      <formula>ISERROR(A1)</formula>
    </cfRule>
    <cfRule type="cellIs" dxfId="180" priority="86" operator="equal">
      <formula>0</formula>
    </cfRule>
  </conditionalFormatting>
  <conditionalFormatting sqref="E8:E35">
    <cfRule type="containsErrors" dxfId="179" priority="83">
      <formula>ISERROR(E8)</formula>
    </cfRule>
    <cfRule type="cellIs" dxfId="178" priority="84" stopIfTrue="1" operator="equal">
      <formula>0</formula>
    </cfRule>
  </conditionalFormatting>
  <conditionalFormatting sqref="E8:E35">
    <cfRule type="cellIs" dxfId="177" priority="82" operator="lessThan">
      <formula>0</formula>
    </cfRule>
  </conditionalFormatting>
  <conditionalFormatting sqref="E8:E35">
    <cfRule type="cellIs" dxfId="176" priority="81" operator="greaterThanOrEqual">
      <formula>0</formula>
    </cfRule>
  </conditionalFormatting>
  <conditionalFormatting sqref="H8:H35">
    <cfRule type="containsErrors" dxfId="175" priority="79">
      <formula>ISERROR(H8)</formula>
    </cfRule>
    <cfRule type="cellIs" dxfId="174" priority="80" stopIfTrue="1" operator="equal">
      <formula>0</formula>
    </cfRule>
  </conditionalFormatting>
  <conditionalFormatting sqref="H8:H35">
    <cfRule type="cellIs" dxfId="173" priority="78" operator="lessThan">
      <formula>0</formula>
    </cfRule>
  </conditionalFormatting>
  <conditionalFormatting sqref="H8:H35">
    <cfRule type="cellIs" dxfId="172" priority="77" operator="greaterThanOrEqual">
      <formula>0</formula>
    </cfRule>
  </conditionalFormatting>
  <conditionalFormatting sqref="K8:K35">
    <cfRule type="containsErrors" dxfId="171" priority="75">
      <formula>ISERROR(K8)</formula>
    </cfRule>
    <cfRule type="cellIs" dxfId="170" priority="76" stopIfTrue="1" operator="equal">
      <formula>0</formula>
    </cfRule>
  </conditionalFormatting>
  <conditionalFormatting sqref="K8:K35">
    <cfRule type="cellIs" dxfId="169" priority="74" operator="lessThan">
      <formula>0</formula>
    </cfRule>
  </conditionalFormatting>
  <conditionalFormatting sqref="K8:K35">
    <cfRule type="cellIs" dxfId="168" priority="73" operator="greaterThanOrEqual">
      <formula>0</formula>
    </cfRule>
  </conditionalFormatting>
  <conditionalFormatting sqref="N8:N35">
    <cfRule type="containsErrors" dxfId="167" priority="71">
      <formula>ISERROR(N8)</formula>
    </cfRule>
    <cfRule type="cellIs" dxfId="166" priority="72" stopIfTrue="1" operator="equal">
      <formula>0</formula>
    </cfRule>
  </conditionalFormatting>
  <conditionalFormatting sqref="N8:N35">
    <cfRule type="cellIs" dxfId="165" priority="70" operator="lessThan">
      <formula>0</formula>
    </cfRule>
  </conditionalFormatting>
  <conditionalFormatting sqref="N8:N35">
    <cfRule type="cellIs" dxfId="164" priority="69" operator="greaterThanOrEqual">
      <formula>0</formula>
    </cfRule>
  </conditionalFormatting>
  <conditionalFormatting sqref="Q8:Q35">
    <cfRule type="containsErrors" dxfId="163" priority="67">
      <formula>ISERROR(Q8)</formula>
    </cfRule>
    <cfRule type="cellIs" dxfId="162" priority="68" stopIfTrue="1" operator="equal">
      <formula>0</formula>
    </cfRule>
  </conditionalFormatting>
  <conditionalFormatting sqref="Q8:Q35">
    <cfRule type="cellIs" dxfId="161" priority="66" operator="lessThan">
      <formula>0</formula>
    </cfRule>
  </conditionalFormatting>
  <conditionalFormatting sqref="Q8:Q35">
    <cfRule type="cellIs" dxfId="160" priority="65" operator="greaterThanOrEqual">
      <formula>0</formula>
    </cfRule>
  </conditionalFormatting>
  <conditionalFormatting sqref="T8:T35">
    <cfRule type="containsErrors" dxfId="159" priority="63">
      <formula>ISERROR(T8)</formula>
    </cfRule>
    <cfRule type="cellIs" dxfId="158" priority="64" stopIfTrue="1" operator="equal">
      <formula>0</formula>
    </cfRule>
  </conditionalFormatting>
  <conditionalFormatting sqref="T8:T35">
    <cfRule type="cellIs" dxfId="157" priority="62" operator="lessThan">
      <formula>0</formula>
    </cfRule>
  </conditionalFormatting>
  <conditionalFormatting sqref="T8:T35">
    <cfRule type="cellIs" dxfId="156" priority="61" operator="greaterThanOrEqual">
      <formula>0</formula>
    </cfRule>
  </conditionalFormatting>
  <conditionalFormatting sqref="W8:W35">
    <cfRule type="containsErrors" dxfId="155" priority="59">
      <formula>ISERROR(W8)</formula>
    </cfRule>
    <cfRule type="cellIs" dxfId="154" priority="60" stopIfTrue="1" operator="equal">
      <formula>0</formula>
    </cfRule>
  </conditionalFormatting>
  <conditionalFormatting sqref="W8:W35">
    <cfRule type="cellIs" dxfId="153" priority="58" operator="lessThan">
      <formula>0</formula>
    </cfRule>
  </conditionalFormatting>
  <conditionalFormatting sqref="W8:W35">
    <cfRule type="cellIs" dxfId="152" priority="57" operator="greaterThanOrEqual">
      <formula>0</formula>
    </cfRule>
  </conditionalFormatting>
  <conditionalFormatting sqref="Z8:Z35">
    <cfRule type="containsErrors" dxfId="151" priority="55">
      <formula>ISERROR(Z8)</formula>
    </cfRule>
    <cfRule type="cellIs" dxfId="150" priority="56" stopIfTrue="1" operator="equal">
      <formula>0</formula>
    </cfRule>
  </conditionalFormatting>
  <conditionalFormatting sqref="Z8:Z35">
    <cfRule type="cellIs" dxfId="149" priority="54" operator="lessThan">
      <formula>0</formula>
    </cfRule>
  </conditionalFormatting>
  <conditionalFormatting sqref="Z8:Z35">
    <cfRule type="cellIs" dxfId="148" priority="53" operator="greaterThanOrEqual">
      <formula>0</formula>
    </cfRule>
  </conditionalFormatting>
  <conditionalFormatting sqref="I41:I67">
    <cfRule type="cellIs" dxfId="147" priority="52" operator="equal">
      <formula>0</formula>
    </cfRule>
  </conditionalFormatting>
  <conditionalFormatting sqref="I41:I67">
    <cfRule type="cellIs" dxfId="146" priority="51" stopIfTrue="1" operator="equal">
      <formula>0</formula>
    </cfRule>
  </conditionalFormatting>
  <conditionalFormatting sqref="I41:I67">
    <cfRule type="cellIs" dxfId="145" priority="50" stopIfTrue="1" operator="equal">
      <formula>0</formula>
    </cfRule>
  </conditionalFormatting>
  <conditionalFormatting sqref="I41:I67">
    <cfRule type="containsErrors" dxfId="144" priority="48">
      <formula>ISERROR(I41)</formula>
    </cfRule>
    <cfRule type="cellIs" dxfId="143" priority="49" stopIfTrue="1" operator="equal">
      <formula>0</formula>
    </cfRule>
  </conditionalFormatting>
  <conditionalFormatting sqref="I41:I67">
    <cfRule type="cellIs" dxfId="142" priority="47" operator="lessThan">
      <formula>0</formula>
    </cfRule>
  </conditionalFormatting>
  <conditionalFormatting sqref="I41:I67">
    <cfRule type="cellIs" dxfId="141" priority="46" operator="greaterThanOrEqual">
      <formula>0</formula>
    </cfRule>
  </conditionalFormatting>
  <conditionalFormatting sqref="I68">
    <cfRule type="cellIs" dxfId="140" priority="45" operator="equal">
      <formula>0</formula>
    </cfRule>
  </conditionalFormatting>
  <conditionalFormatting sqref="I68">
    <cfRule type="containsErrors" dxfId="139" priority="43">
      <formula>ISERROR(I68)</formula>
    </cfRule>
    <cfRule type="cellIs" dxfId="138" priority="44" stopIfTrue="1" operator="equal">
      <formula>0</formula>
    </cfRule>
  </conditionalFormatting>
  <conditionalFormatting sqref="I68">
    <cfRule type="cellIs" dxfId="137" priority="42" operator="lessThan">
      <formula>0</formula>
    </cfRule>
  </conditionalFormatting>
  <conditionalFormatting sqref="I68">
    <cfRule type="cellIs" dxfId="136" priority="41" operator="greaterThanOrEqual">
      <formula>0</formula>
    </cfRule>
  </conditionalFormatting>
  <conditionalFormatting sqref="L41 L63 L58 L53 L50 L48 L45">
    <cfRule type="cellIs" dxfId="135" priority="40" operator="equal">
      <formula>0</formula>
    </cfRule>
  </conditionalFormatting>
  <conditionalFormatting sqref="L41 L63 L58 L53 L50 L48 L45">
    <cfRule type="cellIs" dxfId="134" priority="39" stopIfTrue="1" operator="equal">
      <formula>0</formula>
    </cfRule>
  </conditionalFormatting>
  <conditionalFormatting sqref="L41 L63 L58 L53 L50 L48 L45">
    <cfRule type="cellIs" dxfId="133" priority="38" stopIfTrue="1" operator="equal">
      <formula>0</formula>
    </cfRule>
  </conditionalFormatting>
  <conditionalFormatting sqref="L41 L63 L58 L53 L50 L48 L45">
    <cfRule type="containsErrors" dxfId="132" priority="36">
      <formula>ISERROR(L41)</formula>
    </cfRule>
    <cfRule type="cellIs" dxfId="131" priority="37" stopIfTrue="1" operator="equal">
      <formula>0</formula>
    </cfRule>
  </conditionalFormatting>
  <conditionalFormatting sqref="L41 L63 L58 L53 L50 L48 L45">
    <cfRule type="cellIs" dxfId="130" priority="35" operator="lessThan">
      <formula>0</formula>
    </cfRule>
  </conditionalFormatting>
  <conditionalFormatting sqref="L41 L63 L58 L53 L50 L48 L45">
    <cfRule type="cellIs" dxfId="129" priority="34" operator="greaterThanOrEqual">
      <formula>0</formula>
    </cfRule>
  </conditionalFormatting>
  <conditionalFormatting sqref="L68">
    <cfRule type="cellIs" dxfId="128" priority="33" operator="equal">
      <formula>0</formula>
    </cfRule>
  </conditionalFormatting>
  <conditionalFormatting sqref="L68">
    <cfRule type="containsErrors" dxfId="127" priority="31">
      <formula>ISERROR(L68)</formula>
    </cfRule>
    <cfRule type="cellIs" dxfId="126" priority="32" stopIfTrue="1" operator="equal">
      <formula>0</formula>
    </cfRule>
  </conditionalFormatting>
  <conditionalFormatting sqref="L68">
    <cfRule type="cellIs" dxfId="125" priority="30" operator="lessThan">
      <formula>0</formula>
    </cfRule>
  </conditionalFormatting>
  <conditionalFormatting sqref="L68">
    <cfRule type="cellIs" dxfId="124" priority="29" operator="greaterThanOrEqual">
      <formula>0</formula>
    </cfRule>
  </conditionalFormatting>
  <conditionalFormatting sqref="W41:W67">
    <cfRule type="cellIs" dxfId="123" priority="28" operator="equal">
      <formula>0</formula>
    </cfRule>
  </conditionalFormatting>
  <conditionalFormatting sqref="W41:W67">
    <cfRule type="cellIs" dxfId="122" priority="27" stopIfTrue="1" operator="equal">
      <formula>0</formula>
    </cfRule>
  </conditionalFormatting>
  <conditionalFormatting sqref="W41:W67">
    <cfRule type="cellIs" dxfId="121" priority="26" stopIfTrue="1" operator="equal">
      <formula>0</formula>
    </cfRule>
  </conditionalFormatting>
  <conditionalFormatting sqref="W41:W67">
    <cfRule type="containsErrors" dxfId="120" priority="24">
      <formula>ISERROR(W41)</formula>
    </cfRule>
    <cfRule type="cellIs" dxfId="119" priority="25" stopIfTrue="1" operator="equal">
      <formula>0</formula>
    </cfRule>
  </conditionalFormatting>
  <conditionalFormatting sqref="W41:W67">
    <cfRule type="cellIs" dxfId="118" priority="23" operator="lessThan">
      <formula>0</formula>
    </cfRule>
  </conditionalFormatting>
  <conditionalFormatting sqref="W41:W67">
    <cfRule type="cellIs" dxfId="117" priority="22" operator="greaterThanOrEqual">
      <formula>0</formula>
    </cfRule>
  </conditionalFormatting>
  <conditionalFormatting sqref="W68">
    <cfRule type="cellIs" dxfId="116" priority="21" operator="equal">
      <formula>0</formula>
    </cfRule>
  </conditionalFormatting>
  <conditionalFormatting sqref="W68">
    <cfRule type="cellIs" dxfId="115" priority="20" stopIfTrue="1" operator="equal">
      <formula>0</formula>
    </cfRule>
  </conditionalFormatting>
  <conditionalFormatting sqref="W68">
    <cfRule type="cellIs" dxfId="114" priority="19" stopIfTrue="1" operator="equal">
      <formula>0</formula>
    </cfRule>
  </conditionalFormatting>
  <conditionalFormatting sqref="W68">
    <cfRule type="containsErrors" dxfId="113" priority="17">
      <formula>ISERROR(W68)</formula>
    </cfRule>
    <cfRule type="cellIs" dxfId="112" priority="18" stopIfTrue="1" operator="equal">
      <formula>0</formula>
    </cfRule>
  </conditionalFormatting>
  <conditionalFormatting sqref="W68">
    <cfRule type="cellIs" dxfId="111" priority="16" operator="lessThan">
      <formula>0</formula>
    </cfRule>
  </conditionalFormatting>
  <conditionalFormatting sqref="W68">
    <cfRule type="cellIs" dxfId="110" priority="15" operator="greaterThanOrEqual">
      <formula>0</formula>
    </cfRule>
  </conditionalFormatting>
  <conditionalFormatting sqref="Z41 Z62 Z58 Z54 Z51 Z49 Z46 Z43">
    <cfRule type="cellIs" dxfId="109" priority="14" operator="equal">
      <formula>0</formula>
    </cfRule>
  </conditionalFormatting>
  <conditionalFormatting sqref="Z41 Z62 Z58 Z54 Z51 Z49 Z46 Z43">
    <cfRule type="cellIs" dxfId="108" priority="13" stopIfTrue="1" operator="equal">
      <formula>0</formula>
    </cfRule>
  </conditionalFormatting>
  <conditionalFormatting sqref="Z41 Z62 Z58 Z54 Z51 Z49 Z46 Z43">
    <cfRule type="cellIs" dxfId="107" priority="12" stopIfTrue="1" operator="equal">
      <formula>0</formula>
    </cfRule>
  </conditionalFormatting>
  <conditionalFormatting sqref="Z41 Z62 Z58 Z54 Z51 Z49 Z46 Z43">
    <cfRule type="containsErrors" dxfId="106" priority="10">
      <formula>ISERROR(Z41)</formula>
    </cfRule>
    <cfRule type="cellIs" dxfId="105" priority="11" stopIfTrue="1" operator="equal">
      <formula>0</formula>
    </cfRule>
  </conditionalFormatting>
  <conditionalFormatting sqref="Z41 Z62 Z58 Z54 Z51 Z49 Z46 Z43">
    <cfRule type="cellIs" dxfId="104" priority="9" operator="lessThan">
      <formula>0</formula>
    </cfRule>
  </conditionalFormatting>
  <conditionalFormatting sqref="Z41 Z62 Z58 Z54 Z51 Z49 Z46 Z43">
    <cfRule type="cellIs" dxfId="103" priority="8" operator="greaterThanOrEqual">
      <formula>0</formula>
    </cfRule>
  </conditionalFormatting>
  <conditionalFormatting sqref="Z68">
    <cfRule type="cellIs" dxfId="102" priority="7" operator="equal">
      <formula>0</formula>
    </cfRule>
  </conditionalFormatting>
  <conditionalFormatting sqref="Z68">
    <cfRule type="cellIs" dxfId="101" priority="6" stopIfTrue="1" operator="equal">
      <formula>0</formula>
    </cfRule>
  </conditionalFormatting>
  <conditionalFormatting sqref="Z68">
    <cfRule type="cellIs" dxfId="100" priority="5" stopIfTrue="1" operator="equal">
      <formula>0</formula>
    </cfRule>
  </conditionalFormatting>
  <conditionalFormatting sqref="Z68">
    <cfRule type="containsErrors" dxfId="99" priority="3">
      <formula>ISERROR(Z68)</formula>
    </cfRule>
    <cfRule type="cellIs" dxfId="98" priority="4" stopIfTrue="1" operator="equal">
      <formula>0</formula>
    </cfRule>
  </conditionalFormatting>
  <conditionalFormatting sqref="Z68">
    <cfRule type="cellIs" dxfId="97" priority="2" operator="lessThan">
      <formula>0</formula>
    </cfRule>
  </conditionalFormatting>
  <conditionalFormatting sqref="Z68">
    <cfRule type="cellIs" dxfId="96" priority="1" operator="greaterThanOrEqual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60" orientation="landscape" r:id="rId1"/>
  <rowBreaks count="1" manualBreakCount="1">
    <brk id="35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52"/>
  <sheetViews>
    <sheetView view="pageBreakPreview" zoomScaleNormal="100" zoomScaleSheetLayoutView="100" workbookViewId="0"/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2.42578125" style="119" customWidth="1"/>
    <col min="5" max="5" width="24.5703125" style="119" customWidth="1"/>
    <col min="6" max="6" width="4.85546875" style="119" customWidth="1"/>
    <col min="7" max="7" width="9.42578125" style="110" customWidth="1"/>
    <col min="8" max="9" width="9.42578125" style="119" customWidth="1"/>
    <col min="10" max="16384" width="9.140625" style="119"/>
  </cols>
  <sheetData>
    <row r="1" spans="1:9" ht="12" customHeight="1" x14ac:dyDescent="0.2">
      <c r="H1" s="304" t="s">
        <v>134</v>
      </c>
      <c r="I1" s="304"/>
    </row>
    <row r="2" spans="1:9" ht="32.25" customHeight="1" x14ac:dyDescent="0.25">
      <c r="A2" s="308" t="s">
        <v>190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85"/>
      <c r="B3" s="185"/>
      <c r="C3" s="185"/>
      <c r="D3" s="185"/>
      <c r="E3" s="185"/>
      <c r="F3" s="185"/>
      <c r="G3" s="186"/>
      <c r="H3" s="185"/>
      <c r="I3" s="185"/>
    </row>
    <row r="4" spans="1:9" ht="34.5" customHeight="1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163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thickBot="1" x14ac:dyDescent="0.25">
      <c r="A6" s="324" t="s">
        <v>2</v>
      </c>
      <c r="B6" s="324"/>
      <c r="C6" s="324"/>
      <c r="D6" s="324"/>
      <c r="E6" s="324"/>
      <c r="F6" s="113" t="s">
        <v>3</v>
      </c>
      <c r="G6" s="113">
        <v>1</v>
      </c>
      <c r="H6" s="113">
        <v>2</v>
      </c>
      <c r="I6" s="113">
        <v>3</v>
      </c>
    </row>
    <row r="7" spans="1:9" ht="30" customHeight="1" thickBot="1" x14ac:dyDescent="0.25">
      <c r="A7" s="316" t="s">
        <v>138</v>
      </c>
      <c r="B7" s="317"/>
      <c r="C7" s="317"/>
      <c r="D7" s="317"/>
      <c r="E7" s="317"/>
      <c r="F7" s="158">
        <v>1</v>
      </c>
      <c r="G7" s="114">
        <f>G8+G16+G24+G30+G35</f>
        <v>791618</v>
      </c>
      <c r="H7" s="114">
        <f>H8+H16+H24+H30+H35</f>
        <v>607171</v>
      </c>
      <c r="I7" s="159">
        <f>H7/G7*100%-100%</f>
        <v>-0.2330000075794133</v>
      </c>
    </row>
    <row r="8" spans="1:9" ht="15" customHeight="1" x14ac:dyDescent="0.2">
      <c r="A8" s="329" t="s">
        <v>5</v>
      </c>
      <c r="B8" s="212" t="s">
        <v>73</v>
      </c>
      <c r="C8" s="212" t="s">
        <v>4</v>
      </c>
      <c r="D8" s="212"/>
      <c r="E8" s="212"/>
      <c r="F8" s="145">
        <v>2</v>
      </c>
      <c r="G8" s="59">
        <f>G10+G12+G14</f>
        <v>188079</v>
      </c>
      <c r="H8" s="60">
        <f>H10+H12+H14</f>
        <v>130396</v>
      </c>
      <c r="I8" s="160">
        <f t="shared" ref="I8:I48" si="0">H8/G8*100%-100%</f>
        <v>-0.30669559068263863</v>
      </c>
    </row>
    <row r="9" spans="1:9" x14ac:dyDescent="0.2">
      <c r="A9" s="329"/>
      <c r="B9" s="293"/>
      <c r="C9" s="327" t="s">
        <v>5</v>
      </c>
      <c r="D9" s="286" t="s">
        <v>6</v>
      </c>
      <c r="E9" s="286"/>
      <c r="F9" s="161">
        <v>3</v>
      </c>
      <c r="G9" s="26">
        <f>G11+G13+G15</f>
        <v>184018</v>
      </c>
      <c r="H9" s="27">
        <f>H11+H13+H15</f>
        <v>124519</v>
      </c>
      <c r="I9" s="162">
        <f t="shared" si="0"/>
        <v>-0.32333250008151382</v>
      </c>
    </row>
    <row r="10" spans="1:9" x14ac:dyDescent="0.2">
      <c r="A10" s="329"/>
      <c r="B10" s="293"/>
      <c r="C10" s="327"/>
      <c r="D10" s="286" t="s">
        <v>7</v>
      </c>
      <c r="E10" s="124" t="s">
        <v>8</v>
      </c>
      <c r="F10" s="161">
        <v>4</v>
      </c>
      <c r="G10" s="26">
        <v>11627</v>
      </c>
      <c r="H10" s="27">
        <v>8791</v>
      </c>
      <c r="I10" s="162">
        <f t="shared" si="0"/>
        <v>-0.24391502537197907</v>
      </c>
    </row>
    <row r="11" spans="1:9" x14ac:dyDescent="0.2">
      <c r="A11" s="329"/>
      <c r="B11" s="293"/>
      <c r="C11" s="327"/>
      <c r="D11" s="286"/>
      <c r="E11" s="163" t="s">
        <v>6</v>
      </c>
      <c r="F11" s="161">
        <v>5</v>
      </c>
      <c r="G11" s="26">
        <v>11034</v>
      </c>
      <c r="H11" s="27">
        <v>7936</v>
      </c>
      <c r="I11" s="162">
        <f t="shared" si="0"/>
        <v>-0.28076853362334597</v>
      </c>
    </row>
    <row r="12" spans="1:9" x14ac:dyDescent="0.2">
      <c r="A12" s="329"/>
      <c r="B12" s="293"/>
      <c r="C12" s="327"/>
      <c r="D12" s="286" t="s">
        <v>80</v>
      </c>
      <c r="E12" s="124" t="s">
        <v>8</v>
      </c>
      <c r="F12" s="161">
        <v>6</v>
      </c>
      <c r="G12" s="26">
        <v>176310</v>
      </c>
      <c r="H12" s="27">
        <v>121419</v>
      </c>
      <c r="I12" s="162">
        <f t="shared" si="0"/>
        <v>-0.31133231240428794</v>
      </c>
    </row>
    <row r="13" spans="1:9" x14ac:dyDescent="0.2">
      <c r="A13" s="329"/>
      <c r="B13" s="293"/>
      <c r="C13" s="327"/>
      <c r="D13" s="286"/>
      <c r="E13" s="163" t="s">
        <v>6</v>
      </c>
      <c r="F13" s="161">
        <v>7</v>
      </c>
      <c r="G13" s="26">
        <v>172975</v>
      </c>
      <c r="H13" s="27">
        <v>116572</v>
      </c>
      <c r="I13" s="162">
        <f t="shared" si="0"/>
        <v>-0.32607602254661083</v>
      </c>
    </row>
    <row r="14" spans="1:9" x14ac:dyDescent="0.2">
      <c r="A14" s="329"/>
      <c r="B14" s="293"/>
      <c r="C14" s="327"/>
      <c r="D14" s="286" t="s">
        <v>10</v>
      </c>
      <c r="E14" s="124" t="s">
        <v>8</v>
      </c>
      <c r="F14" s="161">
        <v>8</v>
      </c>
      <c r="G14" s="26">
        <v>142</v>
      </c>
      <c r="H14" s="27">
        <v>186</v>
      </c>
      <c r="I14" s="162">
        <f t="shared" si="0"/>
        <v>0.3098591549295775</v>
      </c>
    </row>
    <row r="15" spans="1:9" x14ac:dyDescent="0.2">
      <c r="A15" s="329"/>
      <c r="B15" s="293"/>
      <c r="C15" s="327"/>
      <c r="D15" s="286"/>
      <c r="E15" s="163" t="s">
        <v>6</v>
      </c>
      <c r="F15" s="161">
        <v>9</v>
      </c>
      <c r="G15" s="26">
        <v>9</v>
      </c>
      <c r="H15" s="27">
        <v>11</v>
      </c>
      <c r="I15" s="162">
        <f t="shared" si="0"/>
        <v>0.22222222222222232</v>
      </c>
    </row>
    <row r="16" spans="1:9" x14ac:dyDescent="0.2">
      <c r="A16" s="329"/>
      <c r="B16" s="211" t="s">
        <v>15</v>
      </c>
      <c r="C16" s="293" t="s">
        <v>4</v>
      </c>
      <c r="D16" s="293"/>
      <c r="E16" s="293"/>
      <c r="F16" s="161">
        <v>10</v>
      </c>
      <c r="G16" s="26">
        <f>G18+G22</f>
        <v>34728</v>
      </c>
      <c r="H16" s="27">
        <f>H18+H22</f>
        <v>35884</v>
      </c>
      <c r="I16" s="162">
        <f t="shared" si="0"/>
        <v>3.3287260999769641E-2</v>
      </c>
    </row>
    <row r="17" spans="1:9" x14ac:dyDescent="0.2">
      <c r="A17" s="329"/>
      <c r="B17" s="323"/>
      <c r="C17" s="328" t="s">
        <v>5</v>
      </c>
      <c r="D17" s="331" t="s">
        <v>6</v>
      </c>
      <c r="E17" s="332"/>
      <c r="F17" s="161">
        <v>11</v>
      </c>
      <c r="G17" s="26">
        <f>G19+G20+G23</f>
        <v>33363</v>
      </c>
      <c r="H17" s="27">
        <f>H19+H20+H23</f>
        <v>32789</v>
      </c>
      <c r="I17" s="162">
        <f t="shared" si="0"/>
        <v>-1.7204687827833243E-2</v>
      </c>
    </row>
    <row r="18" spans="1:9" x14ac:dyDescent="0.2">
      <c r="A18" s="329"/>
      <c r="B18" s="323"/>
      <c r="C18" s="329"/>
      <c r="D18" s="324" t="s">
        <v>11</v>
      </c>
      <c r="E18" s="124" t="s">
        <v>8</v>
      </c>
      <c r="F18" s="161">
        <v>12</v>
      </c>
      <c r="G18" s="26">
        <v>34625</v>
      </c>
      <c r="H18" s="27">
        <v>35395</v>
      </c>
      <c r="I18" s="162">
        <f t="shared" si="0"/>
        <v>2.2238267148014357E-2</v>
      </c>
    </row>
    <row r="19" spans="1:9" ht="25.5" x14ac:dyDescent="0.2">
      <c r="A19" s="329"/>
      <c r="B19" s="323"/>
      <c r="C19" s="329"/>
      <c r="D19" s="325"/>
      <c r="E19" s="163" t="s">
        <v>84</v>
      </c>
      <c r="F19" s="161">
        <v>13</v>
      </c>
      <c r="G19" s="26">
        <v>191</v>
      </c>
      <c r="H19" s="27">
        <v>322</v>
      </c>
      <c r="I19" s="162">
        <f t="shared" si="0"/>
        <v>0.68586387434554963</v>
      </c>
    </row>
    <row r="20" spans="1:9" ht="25.5" x14ac:dyDescent="0.2">
      <c r="A20" s="329"/>
      <c r="B20" s="323"/>
      <c r="C20" s="329"/>
      <c r="D20" s="325"/>
      <c r="E20" s="163" t="s">
        <v>85</v>
      </c>
      <c r="F20" s="161">
        <v>14</v>
      </c>
      <c r="G20" s="26">
        <v>33093</v>
      </c>
      <c r="H20" s="27">
        <v>32337</v>
      </c>
      <c r="I20" s="162">
        <f t="shared" si="0"/>
        <v>-2.2844710361707876E-2</v>
      </c>
    </row>
    <row r="21" spans="1:9" ht="38.25" x14ac:dyDescent="0.2">
      <c r="A21" s="329"/>
      <c r="B21" s="323"/>
      <c r="C21" s="329"/>
      <c r="D21" s="326"/>
      <c r="E21" s="163" t="s">
        <v>87</v>
      </c>
      <c r="F21" s="161">
        <v>15</v>
      </c>
      <c r="G21" s="26">
        <v>3777</v>
      </c>
      <c r="H21" s="27">
        <v>4192</v>
      </c>
      <c r="I21" s="162">
        <f t="shared" si="0"/>
        <v>0.10987556261583276</v>
      </c>
    </row>
    <row r="22" spans="1:9" x14ac:dyDescent="0.2">
      <c r="A22" s="329"/>
      <c r="B22" s="323"/>
      <c r="C22" s="329"/>
      <c r="D22" s="324" t="s">
        <v>13</v>
      </c>
      <c r="E22" s="124" t="s">
        <v>8</v>
      </c>
      <c r="F22" s="161">
        <v>16</v>
      </c>
      <c r="G22" s="26">
        <v>103</v>
      </c>
      <c r="H22" s="27">
        <v>489</v>
      </c>
      <c r="I22" s="162">
        <f t="shared" si="0"/>
        <v>3.7475728155339807</v>
      </c>
    </row>
    <row r="23" spans="1:9" x14ac:dyDescent="0.2">
      <c r="A23" s="329"/>
      <c r="B23" s="212"/>
      <c r="C23" s="330"/>
      <c r="D23" s="326"/>
      <c r="E23" s="163" t="s">
        <v>6</v>
      </c>
      <c r="F23" s="161">
        <v>17</v>
      </c>
      <c r="G23" s="26">
        <v>79</v>
      </c>
      <c r="H23" s="27">
        <v>130</v>
      </c>
      <c r="I23" s="162">
        <f t="shared" si="0"/>
        <v>0.64556962025316467</v>
      </c>
    </row>
    <row r="24" spans="1:9" ht="15" customHeight="1" x14ac:dyDescent="0.2">
      <c r="A24" s="329"/>
      <c r="B24" s="211" t="s">
        <v>16</v>
      </c>
      <c r="C24" s="293" t="s">
        <v>4</v>
      </c>
      <c r="D24" s="293"/>
      <c r="E24" s="293"/>
      <c r="F24" s="161">
        <v>18</v>
      </c>
      <c r="G24" s="26">
        <f>G26+G29</f>
        <v>133800</v>
      </c>
      <c r="H24" s="27">
        <f>H26+H29</f>
        <v>114687</v>
      </c>
      <c r="I24" s="162">
        <f t="shared" si="0"/>
        <v>-0.14284753363228697</v>
      </c>
    </row>
    <row r="25" spans="1:9" ht="15" customHeight="1" x14ac:dyDescent="0.2">
      <c r="A25" s="329"/>
      <c r="B25" s="323"/>
      <c r="C25" s="328" t="s">
        <v>5</v>
      </c>
      <c r="D25" s="331" t="s">
        <v>6</v>
      </c>
      <c r="E25" s="332"/>
      <c r="F25" s="161">
        <v>19</v>
      </c>
      <c r="G25" s="26">
        <f>G27</f>
        <v>99885</v>
      </c>
      <c r="H25" s="27">
        <f>H27</f>
        <v>89850</v>
      </c>
      <c r="I25" s="162">
        <f t="shared" si="0"/>
        <v>-0.10046553536567049</v>
      </c>
    </row>
    <row r="26" spans="1:9" ht="15" customHeight="1" x14ac:dyDescent="0.2">
      <c r="A26" s="329"/>
      <c r="B26" s="323"/>
      <c r="C26" s="329"/>
      <c r="D26" s="324" t="s">
        <v>7</v>
      </c>
      <c r="E26" s="124" t="s">
        <v>8</v>
      </c>
      <c r="F26" s="161">
        <v>20</v>
      </c>
      <c r="G26" s="26">
        <v>133718</v>
      </c>
      <c r="H26" s="27">
        <v>114484</v>
      </c>
      <c r="I26" s="162">
        <f t="shared" si="0"/>
        <v>-0.14384002153786324</v>
      </c>
    </row>
    <row r="27" spans="1:9" ht="15" customHeight="1" x14ac:dyDescent="0.2">
      <c r="A27" s="329"/>
      <c r="B27" s="323"/>
      <c r="C27" s="329"/>
      <c r="D27" s="325"/>
      <c r="E27" s="163" t="s">
        <v>6</v>
      </c>
      <c r="F27" s="161">
        <v>21</v>
      </c>
      <c r="G27" s="26">
        <v>99885</v>
      </c>
      <c r="H27" s="27">
        <v>89850</v>
      </c>
      <c r="I27" s="162">
        <f t="shared" si="0"/>
        <v>-0.10046553536567049</v>
      </c>
    </row>
    <row r="28" spans="1:9" ht="51" x14ac:dyDescent="0.2">
      <c r="A28" s="329"/>
      <c r="B28" s="323"/>
      <c r="C28" s="329"/>
      <c r="D28" s="326"/>
      <c r="E28" s="163" t="s">
        <v>78</v>
      </c>
      <c r="F28" s="161">
        <v>22</v>
      </c>
      <c r="G28" s="26">
        <v>20854</v>
      </c>
      <c r="H28" s="27">
        <v>14359</v>
      </c>
      <c r="I28" s="162">
        <f t="shared" si="0"/>
        <v>-0.31145104056775674</v>
      </c>
    </row>
    <row r="29" spans="1:9" ht="15" customHeight="1" x14ac:dyDescent="0.2">
      <c r="A29" s="329"/>
      <c r="B29" s="212"/>
      <c r="C29" s="330"/>
      <c r="D29" s="164" t="s">
        <v>9</v>
      </c>
      <c r="E29" s="124" t="s">
        <v>8</v>
      </c>
      <c r="F29" s="161">
        <v>23</v>
      </c>
      <c r="G29" s="26">
        <v>82</v>
      </c>
      <c r="H29" s="27">
        <v>203</v>
      </c>
      <c r="I29" s="162">
        <f t="shared" si="0"/>
        <v>1.475609756097561</v>
      </c>
    </row>
    <row r="30" spans="1:9" ht="15" customHeight="1" x14ac:dyDescent="0.2">
      <c r="A30" s="329"/>
      <c r="B30" s="211" t="s">
        <v>74</v>
      </c>
      <c r="C30" s="293" t="s">
        <v>4</v>
      </c>
      <c r="D30" s="293"/>
      <c r="E30" s="293"/>
      <c r="F30" s="161">
        <v>24</v>
      </c>
      <c r="G30" s="26">
        <f>G32+G34</f>
        <v>97365</v>
      </c>
      <c r="H30" s="27">
        <f>H32+H34</f>
        <v>81247</v>
      </c>
      <c r="I30" s="162">
        <f t="shared" si="0"/>
        <v>-0.16554203255790068</v>
      </c>
    </row>
    <row r="31" spans="1:9" ht="15" customHeight="1" x14ac:dyDescent="0.2">
      <c r="A31" s="329"/>
      <c r="B31" s="323"/>
      <c r="C31" s="328" t="s">
        <v>5</v>
      </c>
      <c r="D31" s="331" t="s">
        <v>6</v>
      </c>
      <c r="E31" s="332"/>
      <c r="F31" s="161">
        <v>25</v>
      </c>
      <c r="G31" s="26">
        <f>G33</f>
        <v>96358</v>
      </c>
      <c r="H31" s="27">
        <f>H33</f>
        <v>80406</v>
      </c>
      <c r="I31" s="162">
        <f t="shared" si="0"/>
        <v>-0.16554930571410775</v>
      </c>
    </row>
    <row r="32" spans="1:9" ht="15" customHeight="1" x14ac:dyDescent="0.2">
      <c r="A32" s="329"/>
      <c r="B32" s="323"/>
      <c r="C32" s="329"/>
      <c r="D32" s="267" t="s">
        <v>7</v>
      </c>
      <c r="E32" s="124" t="s">
        <v>8</v>
      </c>
      <c r="F32" s="161">
        <v>26</v>
      </c>
      <c r="G32" s="26">
        <v>97342</v>
      </c>
      <c r="H32" s="27">
        <v>81197</v>
      </c>
      <c r="I32" s="162">
        <f t="shared" si="0"/>
        <v>-0.16585851944689856</v>
      </c>
    </row>
    <row r="33" spans="1:9" ht="15" customHeight="1" x14ac:dyDescent="0.2">
      <c r="A33" s="329"/>
      <c r="B33" s="323"/>
      <c r="C33" s="329"/>
      <c r="D33" s="273"/>
      <c r="E33" s="163" t="s">
        <v>6</v>
      </c>
      <c r="F33" s="161">
        <v>27</v>
      </c>
      <c r="G33" s="26">
        <v>96358</v>
      </c>
      <c r="H33" s="27">
        <v>80406</v>
      </c>
      <c r="I33" s="162">
        <f t="shared" si="0"/>
        <v>-0.16554930571410775</v>
      </c>
    </row>
    <row r="34" spans="1:9" x14ac:dyDescent="0.2">
      <c r="A34" s="329"/>
      <c r="B34" s="212"/>
      <c r="C34" s="330"/>
      <c r="D34" s="164" t="s">
        <v>9</v>
      </c>
      <c r="E34" s="124" t="s">
        <v>8</v>
      </c>
      <c r="F34" s="161">
        <v>28</v>
      </c>
      <c r="G34" s="26">
        <v>23</v>
      </c>
      <c r="H34" s="27">
        <v>50</v>
      </c>
      <c r="I34" s="162">
        <f t="shared" si="0"/>
        <v>1.1739130434782608</v>
      </c>
    </row>
    <row r="35" spans="1:9" x14ac:dyDescent="0.2">
      <c r="A35" s="329"/>
      <c r="B35" s="211" t="s">
        <v>17</v>
      </c>
      <c r="C35" s="293" t="s">
        <v>4</v>
      </c>
      <c r="D35" s="293"/>
      <c r="E35" s="293"/>
      <c r="F35" s="161">
        <v>29</v>
      </c>
      <c r="G35" s="26">
        <f>G37+G41</f>
        <v>337646</v>
      </c>
      <c r="H35" s="27">
        <f>H37+H41</f>
        <v>244957</v>
      </c>
      <c r="I35" s="162">
        <f t="shared" si="0"/>
        <v>-0.2745153207797516</v>
      </c>
    </row>
    <row r="36" spans="1:9" x14ac:dyDescent="0.2">
      <c r="A36" s="329"/>
      <c r="B36" s="323"/>
      <c r="C36" s="327" t="s">
        <v>5</v>
      </c>
      <c r="D36" s="286" t="s">
        <v>6</v>
      </c>
      <c r="E36" s="286"/>
      <c r="F36" s="161">
        <v>30</v>
      </c>
      <c r="G36" s="26">
        <f>G38+G42</f>
        <v>26556</v>
      </c>
      <c r="H36" s="27">
        <f>H38+H42</f>
        <v>20430</v>
      </c>
      <c r="I36" s="162">
        <f t="shared" si="0"/>
        <v>-0.23068233167645735</v>
      </c>
    </row>
    <row r="37" spans="1:9" x14ac:dyDescent="0.2">
      <c r="A37" s="329"/>
      <c r="B37" s="323"/>
      <c r="C37" s="327"/>
      <c r="D37" s="324" t="s">
        <v>7</v>
      </c>
      <c r="E37" s="124" t="s">
        <v>8</v>
      </c>
      <c r="F37" s="161">
        <v>31</v>
      </c>
      <c r="G37" s="26">
        <v>337465</v>
      </c>
      <c r="H37" s="27">
        <v>244330</v>
      </c>
      <c r="I37" s="162">
        <f t="shared" si="0"/>
        <v>-0.27598417613678461</v>
      </c>
    </row>
    <row r="38" spans="1:9" ht="25.5" x14ac:dyDescent="0.2">
      <c r="A38" s="329"/>
      <c r="B38" s="323"/>
      <c r="C38" s="327"/>
      <c r="D38" s="325"/>
      <c r="E38" s="163" t="s">
        <v>84</v>
      </c>
      <c r="F38" s="161">
        <v>32</v>
      </c>
      <c r="G38" s="26">
        <v>26468</v>
      </c>
      <c r="H38" s="27">
        <v>20335</v>
      </c>
      <c r="I38" s="162">
        <f t="shared" si="0"/>
        <v>-0.23171376756838447</v>
      </c>
    </row>
    <row r="39" spans="1:9" ht="25.5" x14ac:dyDescent="0.2">
      <c r="A39" s="329"/>
      <c r="B39" s="323"/>
      <c r="C39" s="327"/>
      <c r="D39" s="325"/>
      <c r="E39" s="163" t="s">
        <v>85</v>
      </c>
      <c r="F39" s="161">
        <v>33</v>
      </c>
      <c r="G39" s="26">
        <v>282378</v>
      </c>
      <c r="H39" s="27">
        <v>193640</v>
      </c>
      <c r="I39" s="162">
        <f t="shared" si="0"/>
        <v>-0.31425252675491722</v>
      </c>
    </row>
    <row r="40" spans="1:9" ht="25.5" x14ac:dyDescent="0.2">
      <c r="A40" s="329"/>
      <c r="B40" s="323"/>
      <c r="C40" s="327"/>
      <c r="D40" s="326"/>
      <c r="E40" s="163" t="s">
        <v>86</v>
      </c>
      <c r="F40" s="161">
        <v>34</v>
      </c>
      <c r="G40" s="26">
        <v>11737</v>
      </c>
      <c r="H40" s="27">
        <v>10446</v>
      </c>
      <c r="I40" s="162">
        <f t="shared" si="0"/>
        <v>-0.10999403595467327</v>
      </c>
    </row>
    <row r="41" spans="1:9" x14ac:dyDescent="0.2">
      <c r="A41" s="329"/>
      <c r="B41" s="323"/>
      <c r="C41" s="327"/>
      <c r="D41" s="286" t="s">
        <v>9</v>
      </c>
      <c r="E41" s="124" t="s">
        <v>8</v>
      </c>
      <c r="F41" s="161">
        <v>35</v>
      </c>
      <c r="G41" s="115">
        <v>181</v>
      </c>
      <c r="H41" s="27">
        <v>627</v>
      </c>
      <c r="I41" s="162">
        <f t="shared" si="0"/>
        <v>2.4640883977900554</v>
      </c>
    </row>
    <row r="42" spans="1:9" ht="13.5" thickBot="1" x14ac:dyDescent="0.25">
      <c r="A42" s="329"/>
      <c r="B42" s="323"/>
      <c r="C42" s="328"/>
      <c r="D42" s="324"/>
      <c r="E42" s="165" t="s">
        <v>6</v>
      </c>
      <c r="F42" s="144">
        <v>36</v>
      </c>
      <c r="G42" s="116">
        <v>88</v>
      </c>
      <c r="H42" s="62">
        <v>95</v>
      </c>
      <c r="I42" s="166">
        <f t="shared" si="0"/>
        <v>7.9545454545454586E-2</v>
      </c>
    </row>
    <row r="43" spans="1:9" ht="30" customHeight="1" thickBot="1" x14ac:dyDescent="0.25">
      <c r="A43" s="316" t="s">
        <v>135</v>
      </c>
      <c r="B43" s="317"/>
      <c r="C43" s="317"/>
      <c r="D43" s="317"/>
      <c r="E43" s="317"/>
      <c r="F43" s="158">
        <v>37</v>
      </c>
      <c r="G43" s="114">
        <f>SUM(G44:G48)</f>
        <v>81744</v>
      </c>
      <c r="H43" s="114">
        <f>SUM(H44:H48)</f>
        <v>77465</v>
      </c>
      <c r="I43" s="159">
        <f t="shared" si="0"/>
        <v>-5.2346349579174056E-2</v>
      </c>
    </row>
    <row r="44" spans="1:9" x14ac:dyDescent="0.2">
      <c r="A44" s="318" t="s">
        <v>5</v>
      </c>
      <c r="B44" s="167" t="s">
        <v>73</v>
      </c>
      <c r="C44" s="321" t="s">
        <v>10</v>
      </c>
      <c r="D44" s="321"/>
      <c r="E44" s="321"/>
      <c r="F44" s="168">
        <v>38</v>
      </c>
      <c r="G44" s="117">
        <v>31687</v>
      </c>
      <c r="H44" s="60">
        <v>32367</v>
      </c>
      <c r="I44" s="160">
        <f t="shared" si="0"/>
        <v>2.1459904692776144E-2</v>
      </c>
    </row>
    <row r="45" spans="1:9" x14ac:dyDescent="0.2">
      <c r="A45" s="319"/>
      <c r="B45" s="169" t="s">
        <v>15</v>
      </c>
      <c r="C45" s="286" t="s">
        <v>13</v>
      </c>
      <c r="D45" s="286"/>
      <c r="E45" s="286"/>
      <c r="F45" s="161">
        <v>39</v>
      </c>
      <c r="G45" s="115">
        <v>6919</v>
      </c>
      <c r="H45" s="27">
        <v>6297</v>
      </c>
      <c r="I45" s="162">
        <f t="shared" si="0"/>
        <v>-8.9897384015031112E-2</v>
      </c>
    </row>
    <row r="46" spans="1:9" x14ac:dyDescent="0.2">
      <c r="A46" s="319"/>
      <c r="B46" s="169" t="s">
        <v>16</v>
      </c>
      <c r="C46" s="286" t="s">
        <v>76</v>
      </c>
      <c r="D46" s="286"/>
      <c r="E46" s="286"/>
      <c r="F46" s="161">
        <v>40</v>
      </c>
      <c r="G46" s="115">
        <v>12450</v>
      </c>
      <c r="H46" s="27">
        <v>12277</v>
      </c>
      <c r="I46" s="162">
        <f t="shared" si="0"/>
        <v>-1.3895582329317313E-2</v>
      </c>
    </row>
    <row r="47" spans="1:9" ht="15" customHeight="1" x14ac:dyDescent="0.2">
      <c r="A47" s="319"/>
      <c r="B47" s="169" t="s">
        <v>74</v>
      </c>
      <c r="C47" s="286" t="s">
        <v>9</v>
      </c>
      <c r="D47" s="286"/>
      <c r="E47" s="286"/>
      <c r="F47" s="161">
        <v>41</v>
      </c>
      <c r="G47" s="115">
        <v>3880</v>
      </c>
      <c r="H47" s="27">
        <v>3440</v>
      </c>
      <c r="I47" s="162">
        <f t="shared" si="0"/>
        <v>-0.11340206185567014</v>
      </c>
    </row>
    <row r="48" spans="1:9" ht="13.5" thickBot="1" x14ac:dyDescent="0.25">
      <c r="A48" s="320"/>
      <c r="B48" s="170" t="s">
        <v>17</v>
      </c>
      <c r="C48" s="322" t="s">
        <v>9</v>
      </c>
      <c r="D48" s="322"/>
      <c r="E48" s="322"/>
      <c r="F48" s="171">
        <v>42</v>
      </c>
      <c r="G48" s="116">
        <v>26808</v>
      </c>
      <c r="H48" s="62">
        <v>23084</v>
      </c>
      <c r="I48" s="166">
        <f t="shared" si="0"/>
        <v>-0.13891375708743658</v>
      </c>
    </row>
    <row r="50" spans="1:9" ht="12.75" customHeight="1" x14ac:dyDescent="0.2">
      <c r="A50" s="303" t="s">
        <v>180</v>
      </c>
      <c r="B50" s="303"/>
      <c r="C50" s="303"/>
      <c r="D50" s="303"/>
      <c r="E50" s="149"/>
      <c r="G50" s="302" t="s">
        <v>222</v>
      </c>
      <c r="H50" s="302"/>
      <c r="I50" s="302"/>
    </row>
    <row r="51" spans="1:9" x14ac:dyDescent="0.2">
      <c r="A51" s="303"/>
      <c r="B51" s="303"/>
      <c r="C51" s="303"/>
      <c r="D51" s="303"/>
      <c r="E51" s="149"/>
      <c r="F51" s="172"/>
      <c r="G51" s="302"/>
      <c r="H51" s="302"/>
      <c r="I51" s="302"/>
    </row>
    <row r="52" spans="1:9" x14ac:dyDescent="0.2">
      <c r="A52" s="303"/>
      <c r="B52" s="303"/>
      <c r="C52" s="303"/>
      <c r="D52" s="303"/>
      <c r="E52" s="149"/>
      <c r="F52" s="172"/>
      <c r="G52" s="302"/>
      <c r="H52" s="302"/>
      <c r="I52" s="302"/>
    </row>
  </sheetData>
  <mergeCells count="47">
    <mergeCell ref="A50:D52"/>
    <mergeCell ref="G50:I52"/>
    <mergeCell ref="A43:E43"/>
    <mergeCell ref="A44:A48"/>
    <mergeCell ref="C44:E44"/>
    <mergeCell ref="C45:E45"/>
    <mergeCell ref="C46:E46"/>
    <mergeCell ref="C47:E47"/>
    <mergeCell ref="C48:E48"/>
    <mergeCell ref="B35:B42"/>
    <mergeCell ref="C35:E35"/>
    <mergeCell ref="C36:C42"/>
    <mergeCell ref="D36:E36"/>
    <mergeCell ref="D37:D40"/>
    <mergeCell ref="D41:D42"/>
    <mergeCell ref="B24:B29"/>
    <mergeCell ref="C24:E24"/>
    <mergeCell ref="C25:C29"/>
    <mergeCell ref="D25:E25"/>
    <mergeCell ref="D26:D28"/>
    <mergeCell ref="B30:B34"/>
    <mergeCell ref="C30:E30"/>
    <mergeCell ref="C31:C34"/>
    <mergeCell ref="D31:E31"/>
    <mergeCell ref="D32:D33"/>
    <mergeCell ref="A6:E6"/>
    <mergeCell ref="A7:E7"/>
    <mergeCell ref="A8:A42"/>
    <mergeCell ref="B8:B15"/>
    <mergeCell ref="C8:E8"/>
    <mergeCell ref="C9:C15"/>
    <mergeCell ref="D9:E9"/>
    <mergeCell ref="D10:D11"/>
    <mergeCell ref="D12:D13"/>
    <mergeCell ref="D14:D15"/>
    <mergeCell ref="B16:B23"/>
    <mergeCell ref="C16:E16"/>
    <mergeCell ref="C17:C23"/>
    <mergeCell ref="D17:E17"/>
    <mergeCell ref="D18:D21"/>
    <mergeCell ref="D22:D23"/>
    <mergeCell ref="H1:I1"/>
    <mergeCell ref="A2:I2"/>
    <mergeCell ref="A4:E5"/>
    <mergeCell ref="G4:G5"/>
    <mergeCell ref="H4:H5"/>
    <mergeCell ref="I4:I5"/>
  </mergeCells>
  <conditionalFormatting sqref="I7:I48">
    <cfRule type="cellIs" dxfId="95" priority="1" operator="greaterThanOrEqual">
      <formula>0</formula>
    </cfRule>
    <cfRule type="cellIs" dxfId="94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42"/>
  <sheetViews>
    <sheetView view="pageBreakPreview" zoomScaleNormal="100" zoomScaleSheetLayoutView="100" workbookViewId="0"/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3" style="119" customWidth="1"/>
    <col min="5" max="5" width="24.5703125" style="119" customWidth="1"/>
    <col min="6" max="6" width="4.85546875" style="119" customWidth="1"/>
    <col min="7" max="7" width="9.42578125" style="110" customWidth="1"/>
    <col min="8" max="8" width="9.42578125" style="119" customWidth="1"/>
    <col min="9" max="9" width="10" style="119" customWidth="1"/>
    <col min="10" max="16384" width="9.140625" style="119"/>
  </cols>
  <sheetData>
    <row r="1" spans="1:9" ht="12" customHeight="1" x14ac:dyDescent="0.2">
      <c r="H1" s="304" t="s">
        <v>139</v>
      </c>
      <c r="I1" s="304"/>
    </row>
    <row r="2" spans="1:9" ht="32.25" customHeight="1" x14ac:dyDescent="0.25">
      <c r="A2" s="308" t="s">
        <v>215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12"/>
      <c r="B3" s="112"/>
      <c r="C3" s="112"/>
      <c r="D3" s="112"/>
      <c r="E3" s="112"/>
      <c r="F3" s="112"/>
      <c r="G3" s="111"/>
      <c r="H3" s="112"/>
      <c r="I3" s="112"/>
    </row>
    <row r="4" spans="1:9" ht="32.25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12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x14ac:dyDescent="0.2">
      <c r="A6" s="286" t="s">
        <v>2</v>
      </c>
      <c r="B6" s="286"/>
      <c r="C6" s="286"/>
      <c r="D6" s="286"/>
      <c r="E6" s="286"/>
      <c r="F6" s="124" t="s">
        <v>3</v>
      </c>
      <c r="G6" s="124">
        <v>1</v>
      </c>
      <c r="H6" s="124">
        <v>2</v>
      </c>
      <c r="I6" s="124">
        <v>3</v>
      </c>
    </row>
    <row r="7" spans="1:9" ht="30" customHeight="1" x14ac:dyDescent="0.2">
      <c r="A7" s="293" t="s">
        <v>140</v>
      </c>
      <c r="B7" s="293"/>
      <c r="C7" s="293"/>
      <c r="D7" s="293"/>
      <c r="E7" s="293"/>
      <c r="F7" s="124">
        <v>1</v>
      </c>
      <c r="G7" s="68">
        <f>G8+G21+G25</f>
        <v>791087</v>
      </c>
      <c r="H7" s="68">
        <f>H8+H21+H25</f>
        <v>605616</v>
      </c>
      <c r="I7" s="187">
        <f t="shared" ref="I7:I42" si="0">H7/G7*100-100</f>
        <v>-23.44508252568933</v>
      </c>
    </row>
    <row r="8" spans="1:9" x14ac:dyDescent="0.2">
      <c r="A8" s="328" t="s">
        <v>88</v>
      </c>
      <c r="B8" s="211" t="s">
        <v>7</v>
      </c>
      <c r="C8" s="293" t="s">
        <v>4</v>
      </c>
      <c r="D8" s="293"/>
      <c r="E8" s="293"/>
      <c r="F8" s="124">
        <v>2</v>
      </c>
      <c r="G8" s="68">
        <f>G10+G12+G15+G17</f>
        <v>580152</v>
      </c>
      <c r="H8" s="68">
        <f>H10+H12+H15+H17</f>
        <v>448802</v>
      </c>
      <c r="I8" s="187">
        <f t="shared" si="0"/>
        <v>-22.640618320715959</v>
      </c>
    </row>
    <row r="9" spans="1:9" ht="15" customHeight="1" x14ac:dyDescent="0.2">
      <c r="A9" s="329"/>
      <c r="B9" s="323"/>
      <c r="C9" s="328" t="s">
        <v>5</v>
      </c>
      <c r="D9" s="286" t="s">
        <v>6</v>
      </c>
      <c r="E9" s="286"/>
      <c r="F9" s="124">
        <v>3</v>
      </c>
      <c r="G9" s="27">
        <f>G11+G13+G16+G18+G19+G20</f>
        <v>527860</v>
      </c>
      <c r="H9" s="27">
        <f>H11+H13+H16+H18+H19+H20</f>
        <v>402613</v>
      </c>
      <c r="I9" s="187">
        <f t="shared" si="0"/>
        <v>-23.727314060546362</v>
      </c>
    </row>
    <row r="10" spans="1:9" x14ac:dyDescent="0.2">
      <c r="A10" s="329"/>
      <c r="B10" s="323"/>
      <c r="C10" s="329"/>
      <c r="D10" s="286" t="s">
        <v>14</v>
      </c>
      <c r="E10" s="124" t="s">
        <v>8</v>
      </c>
      <c r="F10" s="124">
        <v>4</v>
      </c>
      <c r="G10" s="27">
        <v>11627</v>
      </c>
      <c r="H10" s="27">
        <v>8791</v>
      </c>
      <c r="I10" s="187">
        <f t="shared" si="0"/>
        <v>-24.391502537197908</v>
      </c>
    </row>
    <row r="11" spans="1:9" x14ac:dyDescent="0.2">
      <c r="A11" s="329"/>
      <c r="B11" s="323"/>
      <c r="C11" s="329"/>
      <c r="D11" s="286"/>
      <c r="E11" s="163" t="s">
        <v>6</v>
      </c>
      <c r="F11" s="124">
        <v>5</v>
      </c>
      <c r="G11" s="27">
        <v>11034</v>
      </c>
      <c r="H11" s="27">
        <v>7936</v>
      </c>
      <c r="I11" s="187">
        <f t="shared" si="0"/>
        <v>-28.076853362334603</v>
      </c>
    </row>
    <row r="12" spans="1:9" ht="15" customHeight="1" x14ac:dyDescent="0.2">
      <c r="A12" s="329"/>
      <c r="B12" s="323"/>
      <c r="C12" s="329"/>
      <c r="D12" s="324" t="s">
        <v>16</v>
      </c>
      <c r="E12" s="124" t="s">
        <v>8</v>
      </c>
      <c r="F12" s="124">
        <v>6</v>
      </c>
      <c r="G12" s="27">
        <v>133718</v>
      </c>
      <c r="H12" s="27">
        <v>114484</v>
      </c>
      <c r="I12" s="187">
        <f>H12/G12*100-100</f>
        <v>-14.384002153786327</v>
      </c>
    </row>
    <row r="13" spans="1:9" ht="15" customHeight="1" x14ac:dyDescent="0.2">
      <c r="A13" s="329"/>
      <c r="B13" s="323"/>
      <c r="C13" s="329"/>
      <c r="D13" s="325"/>
      <c r="E13" s="163" t="s">
        <v>6</v>
      </c>
      <c r="F13" s="124">
        <v>7</v>
      </c>
      <c r="G13" s="27">
        <v>99885</v>
      </c>
      <c r="H13" s="27">
        <v>89850</v>
      </c>
      <c r="I13" s="187">
        <f>H13/G13*100-100</f>
        <v>-10.046553536567046</v>
      </c>
    </row>
    <row r="14" spans="1:9" ht="51" x14ac:dyDescent="0.2">
      <c r="A14" s="329"/>
      <c r="B14" s="323"/>
      <c r="C14" s="329"/>
      <c r="D14" s="326"/>
      <c r="E14" s="163" t="s">
        <v>78</v>
      </c>
      <c r="F14" s="124">
        <v>8</v>
      </c>
      <c r="G14" s="27">
        <v>20854</v>
      </c>
      <c r="H14" s="27">
        <v>14359</v>
      </c>
      <c r="I14" s="187">
        <f>H14/G14*100-100</f>
        <v>-31.145104056775679</v>
      </c>
    </row>
    <row r="15" spans="1:9" ht="15" customHeight="1" x14ac:dyDescent="0.2">
      <c r="A15" s="329"/>
      <c r="B15" s="323"/>
      <c r="C15" s="329"/>
      <c r="D15" s="267" t="s">
        <v>74</v>
      </c>
      <c r="E15" s="124" t="s">
        <v>8</v>
      </c>
      <c r="F15" s="124">
        <v>9</v>
      </c>
      <c r="G15" s="27">
        <v>97342</v>
      </c>
      <c r="H15" s="27">
        <v>81197</v>
      </c>
      <c r="I15" s="187">
        <f>H15/G15*100-100</f>
        <v>-16.58585194468985</v>
      </c>
    </row>
    <row r="16" spans="1:9" ht="15" customHeight="1" x14ac:dyDescent="0.2">
      <c r="A16" s="329"/>
      <c r="B16" s="323"/>
      <c r="C16" s="329"/>
      <c r="D16" s="273"/>
      <c r="E16" s="163" t="s">
        <v>6</v>
      </c>
      <c r="F16" s="124">
        <v>10</v>
      </c>
      <c r="G16" s="27">
        <v>96358</v>
      </c>
      <c r="H16" s="27">
        <v>80406</v>
      </c>
      <c r="I16" s="187">
        <f t="shared" si="0"/>
        <v>-16.554930571410779</v>
      </c>
    </row>
    <row r="17" spans="1:9" x14ac:dyDescent="0.2">
      <c r="A17" s="329"/>
      <c r="B17" s="323"/>
      <c r="C17" s="329"/>
      <c r="D17" s="324" t="s">
        <v>17</v>
      </c>
      <c r="E17" s="124" t="s">
        <v>8</v>
      </c>
      <c r="F17" s="124">
        <v>11</v>
      </c>
      <c r="G17" s="27">
        <v>337465</v>
      </c>
      <c r="H17" s="27">
        <v>244330</v>
      </c>
      <c r="I17" s="187">
        <f t="shared" si="0"/>
        <v>-27.598417613678464</v>
      </c>
    </row>
    <row r="18" spans="1:9" ht="25.5" x14ac:dyDescent="0.2">
      <c r="A18" s="329"/>
      <c r="B18" s="323"/>
      <c r="C18" s="329"/>
      <c r="D18" s="325"/>
      <c r="E18" s="163" t="s">
        <v>84</v>
      </c>
      <c r="F18" s="124">
        <v>12</v>
      </c>
      <c r="G18" s="27">
        <v>26468</v>
      </c>
      <c r="H18" s="27">
        <v>20335</v>
      </c>
      <c r="I18" s="187">
        <f t="shared" si="0"/>
        <v>-23.171376756838441</v>
      </c>
    </row>
    <row r="19" spans="1:9" ht="25.5" x14ac:dyDescent="0.2">
      <c r="A19" s="329"/>
      <c r="B19" s="323"/>
      <c r="C19" s="329"/>
      <c r="D19" s="325"/>
      <c r="E19" s="163" t="s">
        <v>85</v>
      </c>
      <c r="F19" s="124">
        <v>13</v>
      </c>
      <c r="G19" s="27">
        <v>282378</v>
      </c>
      <c r="H19" s="27">
        <v>193640</v>
      </c>
      <c r="I19" s="187">
        <f t="shared" si="0"/>
        <v>-31.42525267549172</v>
      </c>
    </row>
    <row r="20" spans="1:9" ht="25.5" x14ac:dyDescent="0.2">
      <c r="A20" s="329"/>
      <c r="B20" s="212"/>
      <c r="C20" s="329"/>
      <c r="D20" s="326"/>
      <c r="E20" s="163" t="s">
        <v>86</v>
      </c>
      <c r="F20" s="124">
        <v>14</v>
      </c>
      <c r="G20" s="27">
        <v>11737</v>
      </c>
      <c r="H20" s="27">
        <v>10446</v>
      </c>
      <c r="I20" s="187">
        <f t="shared" si="0"/>
        <v>-10.999403595467328</v>
      </c>
    </row>
    <row r="21" spans="1:9" ht="15" customHeight="1" x14ac:dyDescent="0.2">
      <c r="A21" s="329"/>
      <c r="B21" s="211" t="s">
        <v>11</v>
      </c>
      <c r="C21" s="265" t="s">
        <v>15</v>
      </c>
      <c r="D21" s="267"/>
      <c r="E21" s="142" t="s">
        <v>4</v>
      </c>
      <c r="F21" s="124">
        <v>15</v>
      </c>
      <c r="G21" s="27">
        <v>34625</v>
      </c>
      <c r="H21" s="27">
        <v>35395</v>
      </c>
      <c r="I21" s="187">
        <f t="shared" si="0"/>
        <v>2.223826714801433</v>
      </c>
    </row>
    <row r="22" spans="1:9" ht="25.5" x14ac:dyDescent="0.2">
      <c r="A22" s="329"/>
      <c r="B22" s="323"/>
      <c r="C22" s="268"/>
      <c r="D22" s="270"/>
      <c r="E22" s="163" t="s">
        <v>84</v>
      </c>
      <c r="F22" s="124">
        <v>16</v>
      </c>
      <c r="G22" s="27">
        <v>191</v>
      </c>
      <c r="H22" s="27">
        <v>322</v>
      </c>
      <c r="I22" s="187">
        <f t="shared" si="0"/>
        <v>68.58638743455495</v>
      </c>
    </row>
    <row r="23" spans="1:9" ht="25.5" x14ac:dyDescent="0.2">
      <c r="A23" s="329"/>
      <c r="B23" s="323"/>
      <c r="C23" s="268"/>
      <c r="D23" s="270"/>
      <c r="E23" s="163" t="s">
        <v>85</v>
      </c>
      <c r="F23" s="124">
        <v>17</v>
      </c>
      <c r="G23" s="27">
        <v>33093</v>
      </c>
      <c r="H23" s="27">
        <v>32337</v>
      </c>
      <c r="I23" s="187">
        <f t="shared" si="0"/>
        <v>-2.2844710361707854</v>
      </c>
    </row>
    <row r="24" spans="1:9" ht="38.25" x14ac:dyDescent="0.2">
      <c r="A24" s="329"/>
      <c r="B24" s="212"/>
      <c r="C24" s="271"/>
      <c r="D24" s="273"/>
      <c r="E24" s="163" t="s">
        <v>87</v>
      </c>
      <c r="F24" s="124">
        <v>18</v>
      </c>
      <c r="G24" s="27">
        <v>3777</v>
      </c>
      <c r="H24" s="27">
        <v>4192</v>
      </c>
      <c r="I24" s="187">
        <f t="shared" si="0"/>
        <v>10.987556261583279</v>
      </c>
    </row>
    <row r="25" spans="1:9" ht="15" customHeight="1" x14ac:dyDescent="0.2">
      <c r="A25" s="329"/>
      <c r="B25" s="211" t="s">
        <v>80</v>
      </c>
      <c r="C25" s="286" t="s">
        <v>73</v>
      </c>
      <c r="D25" s="286"/>
      <c r="E25" s="142" t="s">
        <v>4</v>
      </c>
      <c r="F25" s="124">
        <v>19</v>
      </c>
      <c r="G25" s="27">
        <v>176310</v>
      </c>
      <c r="H25" s="27">
        <v>121419</v>
      </c>
      <c r="I25" s="187">
        <f t="shared" si="0"/>
        <v>-31.133231240428799</v>
      </c>
    </row>
    <row r="26" spans="1:9" x14ac:dyDescent="0.2">
      <c r="A26" s="330"/>
      <c r="B26" s="212"/>
      <c r="C26" s="286"/>
      <c r="D26" s="286"/>
      <c r="E26" s="163" t="s">
        <v>6</v>
      </c>
      <c r="F26" s="124">
        <v>20</v>
      </c>
      <c r="G26" s="27">
        <v>172975</v>
      </c>
      <c r="H26" s="27">
        <v>116572</v>
      </c>
      <c r="I26" s="187">
        <f t="shared" si="0"/>
        <v>-32.607602254661089</v>
      </c>
    </row>
    <row r="27" spans="1:9" ht="30" customHeight="1" x14ac:dyDescent="0.2">
      <c r="A27" s="293" t="s">
        <v>141</v>
      </c>
      <c r="B27" s="293"/>
      <c r="C27" s="293"/>
      <c r="D27" s="293"/>
      <c r="E27" s="293"/>
      <c r="F27" s="124">
        <v>21</v>
      </c>
      <c r="G27" s="68">
        <f>G28+G37+G40</f>
        <v>82275</v>
      </c>
      <c r="H27" s="68">
        <f>H28+H37+H40</f>
        <v>79020</v>
      </c>
      <c r="I27" s="187">
        <f t="shared" si="0"/>
        <v>-3.9562443026435687</v>
      </c>
    </row>
    <row r="28" spans="1:9" x14ac:dyDescent="0.2">
      <c r="A28" s="327" t="s">
        <v>88</v>
      </c>
      <c r="B28" s="293" t="s">
        <v>82</v>
      </c>
      <c r="C28" s="293" t="s">
        <v>4</v>
      </c>
      <c r="D28" s="293"/>
      <c r="E28" s="293"/>
      <c r="F28" s="124">
        <v>22</v>
      </c>
      <c r="G28" s="68">
        <f>G30+G32+G34</f>
        <v>43424</v>
      </c>
      <c r="H28" s="68">
        <f>H30+H32+H34</f>
        <v>39681</v>
      </c>
      <c r="I28" s="187">
        <f t="shared" si="0"/>
        <v>-8.6196573323507693</v>
      </c>
    </row>
    <row r="29" spans="1:9" ht="15" customHeight="1" x14ac:dyDescent="0.2">
      <c r="A29" s="327"/>
      <c r="B29" s="293"/>
      <c r="C29" s="327" t="s">
        <v>5</v>
      </c>
      <c r="D29" s="286" t="s">
        <v>83</v>
      </c>
      <c r="E29" s="286"/>
      <c r="F29" s="124">
        <v>23</v>
      </c>
      <c r="G29" s="27">
        <f>G31+G33+G36</f>
        <v>43138</v>
      </c>
      <c r="H29" s="27">
        <f>H31+H33+H36</f>
        <v>38801</v>
      </c>
      <c r="I29" s="187">
        <f t="shared" si="0"/>
        <v>-10.053780889239178</v>
      </c>
    </row>
    <row r="30" spans="1:9" x14ac:dyDescent="0.2">
      <c r="A30" s="327"/>
      <c r="B30" s="293"/>
      <c r="C30" s="327"/>
      <c r="D30" s="286" t="s">
        <v>16</v>
      </c>
      <c r="E30" s="124" t="s">
        <v>8</v>
      </c>
      <c r="F30" s="124">
        <v>24</v>
      </c>
      <c r="G30" s="27">
        <v>12532</v>
      </c>
      <c r="H30" s="27">
        <v>12480</v>
      </c>
      <c r="I30" s="187">
        <f t="shared" si="0"/>
        <v>-0.41493775933609811</v>
      </c>
    </row>
    <row r="31" spans="1:9" ht="25.5" x14ac:dyDescent="0.2">
      <c r="A31" s="327"/>
      <c r="B31" s="293"/>
      <c r="C31" s="327"/>
      <c r="D31" s="286"/>
      <c r="E31" s="163" t="s">
        <v>83</v>
      </c>
      <c r="F31" s="124">
        <v>25</v>
      </c>
      <c r="G31" s="27">
        <v>12450</v>
      </c>
      <c r="H31" s="27">
        <v>12277</v>
      </c>
      <c r="I31" s="187">
        <f t="shared" si="0"/>
        <v>-1.3895582329317335</v>
      </c>
    </row>
    <row r="32" spans="1:9" x14ac:dyDescent="0.2">
      <c r="A32" s="327"/>
      <c r="B32" s="293"/>
      <c r="C32" s="327"/>
      <c r="D32" s="286" t="s">
        <v>74</v>
      </c>
      <c r="E32" s="124" t="s">
        <v>8</v>
      </c>
      <c r="F32" s="124">
        <v>26</v>
      </c>
      <c r="G32" s="27">
        <v>3903</v>
      </c>
      <c r="H32" s="27">
        <v>3490</v>
      </c>
      <c r="I32" s="187">
        <f t="shared" si="0"/>
        <v>-10.581603894440178</v>
      </c>
    </row>
    <row r="33" spans="1:9" ht="25.5" x14ac:dyDescent="0.2">
      <c r="A33" s="327"/>
      <c r="B33" s="293"/>
      <c r="C33" s="327"/>
      <c r="D33" s="286"/>
      <c r="E33" s="163" t="s">
        <v>83</v>
      </c>
      <c r="F33" s="124">
        <v>27</v>
      </c>
      <c r="G33" s="27">
        <v>3880</v>
      </c>
      <c r="H33" s="27">
        <v>3440</v>
      </c>
      <c r="I33" s="187">
        <f t="shared" si="0"/>
        <v>-11.340206185567013</v>
      </c>
    </row>
    <row r="34" spans="1:9" x14ac:dyDescent="0.2">
      <c r="A34" s="327"/>
      <c r="B34" s="293"/>
      <c r="C34" s="327"/>
      <c r="D34" s="286" t="s">
        <v>17</v>
      </c>
      <c r="E34" s="124" t="s">
        <v>8</v>
      </c>
      <c r="F34" s="124">
        <v>28</v>
      </c>
      <c r="G34" s="188">
        <v>26989</v>
      </c>
      <c r="H34" s="27">
        <v>23711</v>
      </c>
      <c r="I34" s="187">
        <f t="shared" si="0"/>
        <v>-12.145688984401048</v>
      </c>
    </row>
    <row r="35" spans="1:9" x14ac:dyDescent="0.2">
      <c r="A35" s="327"/>
      <c r="B35" s="293"/>
      <c r="C35" s="327"/>
      <c r="D35" s="286"/>
      <c r="E35" s="163" t="s">
        <v>6</v>
      </c>
      <c r="F35" s="124">
        <v>29</v>
      </c>
      <c r="G35" s="188">
        <v>88</v>
      </c>
      <c r="H35" s="27">
        <v>95</v>
      </c>
      <c r="I35" s="187">
        <f t="shared" si="0"/>
        <v>7.9545454545454533</v>
      </c>
    </row>
    <row r="36" spans="1:9" ht="25.5" x14ac:dyDescent="0.2">
      <c r="A36" s="327"/>
      <c r="B36" s="293"/>
      <c r="C36" s="327"/>
      <c r="D36" s="286"/>
      <c r="E36" s="163" t="s">
        <v>83</v>
      </c>
      <c r="F36" s="124">
        <v>30</v>
      </c>
      <c r="G36" s="188">
        <v>26808</v>
      </c>
      <c r="H36" s="27">
        <v>23084</v>
      </c>
      <c r="I36" s="187">
        <f t="shared" si="0"/>
        <v>-13.891375708743652</v>
      </c>
    </row>
    <row r="37" spans="1:9" ht="15" customHeight="1" x14ac:dyDescent="0.2">
      <c r="A37" s="327"/>
      <c r="B37" s="211" t="s">
        <v>13</v>
      </c>
      <c r="C37" s="265" t="s">
        <v>15</v>
      </c>
      <c r="D37" s="267"/>
      <c r="E37" s="124" t="s">
        <v>8</v>
      </c>
      <c r="F37" s="124">
        <v>33</v>
      </c>
      <c r="G37" s="27">
        <v>7022</v>
      </c>
      <c r="H37" s="27">
        <v>6786</v>
      </c>
      <c r="I37" s="187">
        <f t="shared" si="0"/>
        <v>-3.3608658501851352</v>
      </c>
    </row>
    <row r="38" spans="1:9" x14ac:dyDescent="0.2">
      <c r="A38" s="327"/>
      <c r="B38" s="323"/>
      <c r="C38" s="268"/>
      <c r="D38" s="270"/>
      <c r="E38" s="163" t="s">
        <v>6</v>
      </c>
      <c r="F38" s="124">
        <v>34</v>
      </c>
      <c r="G38" s="27">
        <v>79</v>
      </c>
      <c r="H38" s="27">
        <v>130</v>
      </c>
      <c r="I38" s="187">
        <f t="shared" si="0"/>
        <v>64.556962025316466</v>
      </c>
    </row>
    <row r="39" spans="1:9" ht="25.5" x14ac:dyDescent="0.2">
      <c r="A39" s="327"/>
      <c r="B39" s="212"/>
      <c r="C39" s="271"/>
      <c r="D39" s="273"/>
      <c r="E39" s="163" t="s">
        <v>83</v>
      </c>
      <c r="F39" s="124">
        <v>35</v>
      </c>
      <c r="G39" s="27">
        <v>6919</v>
      </c>
      <c r="H39" s="27">
        <v>6297</v>
      </c>
      <c r="I39" s="187">
        <f t="shared" si="0"/>
        <v>-8.9897384015031179</v>
      </c>
    </row>
    <row r="40" spans="1:9" ht="15" customHeight="1" x14ac:dyDescent="0.2">
      <c r="A40" s="327"/>
      <c r="B40" s="211" t="s">
        <v>10</v>
      </c>
      <c r="C40" s="265" t="s">
        <v>73</v>
      </c>
      <c r="D40" s="267"/>
      <c r="E40" s="124" t="s">
        <v>8</v>
      </c>
      <c r="F40" s="124">
        <v>38</v>
      </c>
      <c r="G40" s="27">
        <v>31829</v>
      </c>
      <c r="H40" s="27">
        <v>32553</v>
      </c>
      <c r="I40" s="187">
        <f t="shared" si="0"/>
        <v>2.2746551886644255</v>
      </c>
    </row>
    <row r="41" spans="1:9" x14ac:dyDescent="0.2">
      <c r="A41" s="327"/>
      <c r="B41" s="323"/>
      <c r="C41" s="268"/>
      <c r="D41" s="270"/>
      <c r="E41" s="163" t="s">
        <v>6</v>
      </c>
      <c r="F41" s="124">
        <v>39</v>
      </c>
      <c r="G41" s="27">
        <v>9</v>
      </c>
      <c r="H41" s="27">
        <v>11</v>
      </c>
      <c r="I41" s="187">
        <f t="shared" si="0"/>
        <v>22.222222222222229</v>
      </c>
    </row>
    <row r="42" spans="1:9" ht="25.5" x14ac:dyDescent="0.2">
      <c r="A42" s="327"/>
      <c r="B42" s="212"/>
      <c r="C42" s="271"/>
      <c r="D42" s="273"/>
      <c r="E42" s="163" t="s">
        <v>83</v>
      </c>
      <c r="F42" s="124">
        <v>40</v>
      </c>
      <c r="G42" s="27">
        <v>31687</v>
      </c>
      <c r="H42" s="27">
        <v>32367</v>
      </c>
      <c r="I42" s="187">
        <f t="shared" si="0"/>
        <v>2.1459904692776206</v>
      </c>
    </row>
  </sheetData>
  <mergeCells count="34">
    <mergeCell ref="C37:D39"/>
    <mergeCell ref="B40:B42"/>
    <mergeCell ref="C40:D42"/>
    <mergeCell ref="A27:E27"/>
    <mergeCell ref="A28:A42"/>
    <mergeCell ref="B28:B36"/>
    <mergeCell ref="C28:E28"/>
    <mergeCell ref="C29:C36"/>
    <mergeCell ref="D29:E29"/>
    <mergeCell ref="D30:D31"/>
    <mergeCell ref="D32:D33"/>
    <mergeCell ref="D34:D36"/>
    <mergeCell ref="B37:B39"/>
    <mergeCell ref="A6:E6"/>
    <mergeCell ref="A7:E7"/>
    <mergeCell ref="A8:A26"/>
    <mergeCell ref="B8:B20"/>
    <mergeCell ref="C8:E8"/>
    <mergeCell ref="C9:C20"/>
    <mergeCell ref="D9:E9"/>
    <mergeCell ref="D10:D11"/>
    <mergeCell ref="D12:D14"/>
    <mergeCell ref="D15:D16"/>
    <mergeCell ref="D17:D20"/>
    <mergeCell ref="B21:B24"/>
    <mergeCell ref="C21:D24"/>
    <mergeCell ref="B25:B26"/>
    <mergeCell ref="C25:D26"/>
    <mergeCell ref="H1:I1"/>
    <mergeCell ref="A2:I2"/>
    <mergeCell ref="A4:E5"/>
    <mergeCell ref="G4:G5"/>
    <mergeCell ref="H4:H5"/>
    <mergeCell ref="I4:I5"/>
  </mergeCells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X72"/>
  <sheetViews>
    <sheetView view="pageBreakPreview" zoomScale="85" zoomScaleNormal="100" zoomScaleSheetLayoutView="85" workbookViewId="0"/>
  </sheetViews>
  <sheetFormatPr defaultRowHeight="12.75" x14ac:dyDescent="0.2"/>
  <cols>
    <col min="1" max="1" width="25" style="120" customWidth="1"/>
    <col min="2" max="2" width="4" style="120" customWidth="1"/>
    <col min="3" max="26" width="8.7109375" style="120" customWidth="1"/>
    <col min="27" max="16384" width="9.140625" style="120"/>
  </cols>
  <sheetData>
    <row r="1" spans="1:187" s="119" customFormat="1" ht="12" customHeight="1" x14ac:dyDescent="0.2">
      <c r="Y1" s="304" t="s">
        <v>142</v>
      </c>
      <c r="Z1" s="304"/>
    </row>
    <row r="2" spans="1:187" s="119" customFormat="1" ht="32.25" customHeight="1" x14ac:dyDescent="0.25">
      <c r="A2" s="308" t="s">
        <v>214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</row>
    <row r="3" spans="1:187" ht="9.7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187" s="122" customFormat="1" ht="33.75" customHeight="1" x14ac:dyDescent="0.2">
      <c r="A4" s="295" t="s">
        <v>18</v>
      </c>
      <c r="B4" s="300" t="s">
        <v>0</v>
      </c>
      <c r="C4" s="297" t="s">
        <v>144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  <c r="O4" s="295" t="s">
        <v>145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187" s="122" customFormat="1" ht="33.75" customHeight="1" x14ac:dyDescent="0.2">
      <c r="A5" s="295"/>
      <c r="B5" s="301"/>
      <c r="C5" s="297" t="s">
        <v>7</v>
      </c>
      <c r="D5" s="298"/>
      <c r="E5" s="299"/>
      <c r="F5" s="295" t="s">
        <v>11</v>
      </c>
      <c r="G5" s="295"/>
      <c r="H5" s="295"/>
      <c r="I5" s="295" t="s">
        <v>80</v>
      </c>
      <c r="J5" s="295"/>
      <c r="K5" s="295"/>
      <c r="L5" s="305" t="s">
        <v>4</v>
      </c>
      <c r="M5" s="306"/>
      <c r="N5" s="307"/>
      <c r="O5" s="297" t="s">
        <v>82</v>
      </c>
      <c r="P5" s="298"/>
      <c r="Q5" s="299"/>
      <c r="R5" s="309" t="s">
        <v>13</v>
      </c>
      <c r="S5" s="310"/>
      <c r="T5" s="311"/>
      <c r="U5" s="309" t="s">
        <v>10</v>
      </c>
      <c r="V5" s="310"/>
      <c r="W5" s="311"/>
      <c r="X5" s="305" t="s">
        <v>4</v>
      </c>
      <c r="Y5" s="306"/>
      <c r="Z5" s="307"/>
    </row>
    <row r="6" spans="1:187" s="122" customFormat="1" ht="33.75" customHeight="1" x14ac:dyDescent="0.2">
      <c r="A6" s="295"/>
      <c r="B6" s="301"/>
      <c r="C6" s="121">
        <v>2021</v>
      </c>
      <c r="D6" s="121">
        <v>2022</v>
      </c>
      <c r="E6" s="121" t="s">
        <v>72</v>
      </c>
      <c r="F6" s="121">
        <v>2021</v>
      </c>
      <c r="G6" s="121">
        <v>2022</v>
      </c>
      <c r="H6" s="121" t="s">
        <v>72</v>
      </c>
      <c r="I6" s="121">
        <v>2021</v>
      </c>
      <c r="J6" s="121">
        <v>2022</v>
      </c>
      <c r="K6" s="121" t="s">
        <v>72</v>
      </c>
      <c r="L6" s="121">
        <v>2021</v>
      </c>
      <c r="M6" s="121">
        <v>2022</v>
      </c>
      <c r="N6" s="121" t="s">
        <v>72</v>
      </c>
      <c r="O6" s="121">
        <v>2021</v>
      </c>
      <c r="P6" s="121">
        <v>2022</v>
      </c>
      <c r="Q6" s="121" t="s">
        <v>72</v>
      </c>
      <c r="R6" s="121">
        <v>2021</v>
      </c>
      <c r="S6" s="121">
        <v>2022</v>
      </c>
      <c r="T6" s="121" t="s">
        <v>72</v>
      </c>
      <c r="U6" s="121">
        <v>2021</v>
      </c>
      <c r="V6" s="121">
        <v>2022</v>
      </c>
      <c r="W6" s="121" t="s">
        <v>72</v>
      </c>
      <c r="X6" s="121">
        <v>2021</v>
      </c>
      <c r="Y6" s="121">
        <v>2022</v>
      </c>
      <c r="Z6" s="121" t="s">
        <v>72</v>
      </c>
    </row>
    <row r="7" spans="1:187" s="122" customFormat="1" ht="12.75" customHeight="1" x14ac:dyDescent="0.2">
      <c r="A7" s="123" t="s">
        <v>2</v>
      </c>
      <c r="B7" s="124" t="s">
        <v>3</v>
      </c>
      <c r="C7" s="123">
        <v>1</v>
      </c>
      <c r="D7" s="123">
        <v>2</v>
      </c>
      <c r="E7" s="123">
        <v>3</v>
      </c>
      <c r="F7" s="123">
        <v>4</v>
      </c>
      <c r="G7" s="123">
        <v>5</v>
      </c>
      <c r="H7" s="123">
        <v>6</v>
      </c>
      <c r="I7" s="123">
        <v>7</v>
      </c>
      <c r="J7" s="123">
        <v>8</v>
      </c>
      <c r="K7" s="123">
        <v>9</v>
      </c>
      <c r="L7" s="123">
        <v>10</v>
      </c>
      <c r="M7" s="123">
        <v>11</v>
      </c>
      <c r="N7" s="123">
        <v>12</v>
      </c>
      <c r="O7" s="123">
        <v>13</v>
      </c>
      <c r="P7" s="123">
        <v>14</v>
      </c>
      <c r="Q7" s="123">
        <v>15</v>
      </c>
      <c r="R7" s="123">
        <v>16</v>
      </c>
      <c r="S7" s="123">
        <v>17</v>
      </c>
      <c r="T7" s="123">
        <v>18</v>
      </c>
      <c r="U7" s="123">
        <v>19</v>
      </c>
      <c r="V7" s="123">
        <v>20</v>
      </c>
      <c r="W7" s="123">
        <v>21</v>
      </c>
      <c r="X7" s="123">
        <v>22</v>
      </c>
      <c r="Y7" s="123">
        <v>23</v>
      </c>
      <c r="Z7" s="123">
        <v>24</v>
      </c>
    </row>
    <row r="8" spans="1:187" s="119" customFormat="1" ht="15" customHeight="1" x14ac:dyDescent="0.2">
      <c r="A8" s="58" t="s">
        <v>19</v>
      </c>
      <c r="B8" s="63" t="s">
        <v>94</v>
      </c>
      <c r="C8" s="84"/>
      <c r="D8" s="27"/>
      <c r="E8" s="84" t="e">
        <f t="shared" ref="E8:E35" si="0">D8/C8*100-100</f>
        <v>#DIV/0!</v>
      </c>
      <c r="F8" s="27"/>
      <c r="G8" s="27"/>
      <c r="H8" s="84" t="e">
        <f t="shared" ref="H8:H34" si="1">G8/F8*100-100</f>
        <v>#DIV/0!</v>
      </c>
      <c r="I8" s="27"/>
      <c r="J8" s="27"/>
      <c r="K8" s="84" t="e">
        <f t="shared" ref="K8:K34" si="2">J8/I8*100-100</f>
        <v>#DIV/0!</v>
      </c>
      <c r="L8" s="84">
        <f>C8+F8+I8</f>
        <v>0</v>
      </c>
      <c r="M8" s="84">
        <f>D8+G8+J8</f>
        <v>0</v>
      </c>
      <c r="N8" s="84" t="e">
        <f t="shared" ref="N8:N35" si="3">M8/L8*100-100</f>
        <v>#DIV/0!</v>
      </c>
      <c r="O8" s="27"/>
      <c r="P8" s="27"/>
      <c r="Q8" s="84" t="e">
        <f t="shared" ref="Q8:Q35" si="4">P8/O8*100-100</f>
        <v>#DIV/0!</v>
      </c>
      <c r="R8" s="27"/>
      <c r="S8" s="27"/>
      <c r="T8" s="84" t="e">
        <f t="shared" ref="T8:T35" si="5">S8/R8*100-100</f>
        <v>#DIV/0!</v>
      </c>
      <c r="U8" s="27"/>
      <c r="V8" s="27"/>
      <c r="W8" s="84" t="e">
        <f t="shared" ref="W8:W35" si="6">V8/U8*100-100</f>
        <v>#DIV/0!</v>
      </c>
      <c r="X8" s="84">
        <f>O8+R8+U8</f>
        <v>0</v>
      </c>
      <c r="Y8" s="84">
        <f>P8+S8+V8</f>
        <v>0</v>
      </c>
      <c r="Z8" s="84" t="e">
        <f t="shared" ref="Z8:Z35" si="7">Y8/X8*100-100</f>
        <v>#DIV/0!</v>
      </c>
    </row>
    <row r="9" spans="1:187" s="119" customFormat="1" ht="15" customHeight="1" x14ac:dyDescent="0.2">
      <c r="A9" s="57" t="s">
        <v>21</v>
      </c>
      <c r="B9" s="63" t="s">
        <v>20</v>
      </c>
      <c r="C9" s="27">
        <v>18463</v>
      </c>
      <c r="D9" s="27">
        <v>16488</v>
      </c>
      <c r="E9" s="84">
        <f t="shared" si="0"/>
        <v>-10.697069815306293</v>
      </c>
      <c r="F9" s="27">
        <v>575</v>
      </c>
      <c r="G9" s="27">
        <v>677</v>
      </c>
      <c r="H9" s="84">
        <f t="shared" si="1"/>
        <v>17.739130434782609</v>
      </c>
      <c r="I9" s="27">
        <v>6720</v>
      </c>
      <c r="J9" s="27">
        <v>3504</v>
      </c>
      <c r="K9" s="84">
        <f t="shared" si="2"/>
        <v>-47.857142857142854</v>
      </c>
      <c r="L9" s="84">
        <f t="shared" ref="L9:M34" si="8">C9+F9+I9</f>
        <v>25758</v>
      </c>
      <c r="M9" s="84">
        <f t="shared" si="8"/>
        <v>20669</v>
      </c>
      <c r="N9" s="84">
        <f t="shared" si="3"/>
        <v>-19.756968708750676</v>
      </c>
      <c r="O9" s="27">
        <v>591</v>
      </c>
      <c r="P9" s="27">
        <v>597</v>
      </c>
      <c r="Q9" s="84">
        <f t="shared" si="4"/>
        <v>1.0152284263959359</v>
      </c>
      <c r="R9" s="27"/>
      <c r="S9" s="27"/>
      <c r="T9" s="84" t="e">
        <f t="shared" si="5"/>
        <v>#DIV/0!</v>
      </c>
      <c r="U9" s="27">
        <v>3689</v>
      </c>
      <c r="V9" s="27">
        <v>4080</v>
      </c>
      <c r="W9" s="84">
        <f t="shared" si="6"/>
        <v>10.599078341013836</v>
      </c>
      <c r="X9" s="84">
        <f t="shared" ref="X9:Y34" si="9">O9+R9+U9</f>
        <v>4280</v>
      </c>
      <c r="Y9" s="84">
        <f t="shared" si="9"/>
        <v>4677</v>
      </c>
      <c r="Z9" s="84">
        <f t="shared" si="7"/>
        <v>9.275700934579433</v>
      </c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</row>
    <row r="10" spans="1:187" s="119" customFormat="1" ht="15" customHeight="1" x14ac:dyDescent="0.2">
      <c r="A10" s="57" t="s">
        <v>23</v>
      </c>
      <c r="B10" s="63" t="s">
        <v>22</v>
      </c>
      <c r="C10" s="27">
        <v>9236</v>
      </c>
      <c r="D10" s="27">
        <v>7167</v>
      </c>
      <c r="E10" s="84">
        <f t="shared" si="0"/>
        <v>-22.401472498917286</v>
      </c>
      <c r="F10" s="27">
        <v>313</v>
      </c>
      <c r="G10" s="27">
        <v>271</v>
      </c>
      <c r="H10" s="84">
        <f t="shared" si="1"/>
        <v>-13.418530351437695</v>
      </c>
      <c r="I10" s="27">
        <v>4322</v>
      </c>
      <c r="J10" s="27">
        <v>1816</v>
      </c>
      <c r="K10" s="84">
        <f t="shared" si="2"/>
        <v>-57.982415548357238</v>
      </c>
      <c r="L10" s="84">
        <f t="shared" si="8"/>
        <v>13871</v>
      </c>
      <c r="M10" s="84">
        <f t="shared" si="8"/>
        <v>9254</v>
      </c>
      <c r="N10" s="84">
        <f t="shared" si="3"/>
        <v>-33.285271429601323</v>
      </c>
      <c r="O10" s="27">
        <v>585</v>
      </c>
      <c r="P10" s="27">
        <v>443</v>
      </c>
      <c r="Q10" s="84">
        <f t="shared" si="4"/>
        <v>-24.273504273504273</v>
      </c>
      <c r="R10" s="27"/>
      <c r="S10" s="27"/>
      <c r="T10" s="84" t="e">
        <f t="shared" si="5"/>
        <v>#DIV/0!</v>
      </c>
      <c r="U10" s="27"/>
      <c r="V10" s="27"/>
      <c r="W10" s="84" t="e">
        <f t="shared" si="6"/>
        <v>#DIV/0!</v>
      </c>
      <c r="X10" s="84">
        <f t="shared" si="9"/>
        <v>585</v>
      </c>
      <c r="Y10" s="84">
        <f t="shared" si="9"/>
        <v>443</v>
      </c>
      <c r="Z10" s="84">
        <f t="shared" si="7"/>
        <v>-24.273504273504273</v>
      </c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</row>
    <row r="11" spans="1:187" s="119" customFormat="1" ht="15" customHeight="1" x14ac:dyDescent="0.2">
      <c r="A11" s="57" t="s">
        <v>25</v>
      </c>
      <c r="B11" s="63" t="s">
        <v>24</v>
      </c>
      <c r="C11" s="27">
        <v>63086</v>
      </c>
      <c r="D11" s="27">
        <v>54945</v>
      </c>
      <c r="E11" s="84">
        <f t="shared" si="0"/>
        <v>-12.904606410297063</v>
      </c>
      <c r="F11" s="27">
        <v>2676</v>
      </c>
      <c r="G11" s="27">
        <v>2971</v>
      </c>
      <c r="H11" s="84">
        <f t="shared" si="1"/>
        <v>11.02391629297459</v>
      </c>
      <c r="I11" s="27">
        <v>8128</v>
      </c>
      <c r="J11" s="27">
        <v>4758</v>
      </c>
      <c r="K11" s="84">
        <f t="shared" si="2"/>
        <v>-41.461614173228348</v>
      </c>
      <c r="L11" s="84">
        <f t="shared" si="8"/>
        <v>73890</v>
      </c>
      <c r="M11" s="84">
        <f t="shared" si="8"/>
        <v>62674</v>
      </c>
      <c r="N11" s="84">
        <f t="shared" si="3"/>
        <v>-15.179320611720129</v>
      </c>
      <c r="O11" s="27">
        <v>3398</v>
      </c>
      <c r="P11" s="27">
        <v>3838</v>
      </c>
      <c r="Q11" s="84">
        <f t="shared" si="4"/>
        <v>12.948793407886996</v>
      </c>
      <c r="R11" s="27">
        <v>955</v>
      </c>
      <c r="S11" s="27">
        <v>974</v>
      </c>
      <c r="T11" s="84">
        <f t="shared" si="5"/>
        <v>1.9895287958115091</v>
      </c>
      <c r="U11" s="27">
        <v>5896</v>
      </c>
      <c r="V11" s="27">
        <v>5356</v>
      </c>
      <c r="W11" s="84">
        <f t="shared" si="6"/>
        <v>-9.1587516960651243</v>
      </c>
      <c r="X11" s="84">
        <f t="shared" si="9"/>
        <v>10249</v>
      </c>
      <c r="Y11" s="84">
        <f t="shared" si="9"/>
        <v>10168</v>
      </c>
      <c r="Z11" s="84">
        <f t="shared" si="7"/>
        <v>-0.79032100692751328</v>
      </c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</row>
    <row r="12" spans="1:187" s="119" customFormat="1" ht="15" customHeight="1" x14ac:dyDescent="0.2">
      <c r="A12" s="57" t="s">
        <v>27</v>
      </c>
      <c r="B12" s="63" t="s">
        <v>26</v>
      </c>
      <c r="C12" s="27">
        <v>29035</v>
      </c>
      <c r="D12" s="27">
        <v>8042</v>
      </c>
      <c r="E12" s="84">
        <f t="shared" si="0"/>
        <v>-72.302393662820734</v>
      </c>
      <c r="F12" s="27">
        <v>1743</v>
      </c>
      <c r="G12" s="27">
        <v>1286</v>
      </c>
      <c r="H12" s="84">
        <f t="shared" si="1"/>
        <v>-26.219162363740679</v>
      </c>
      <c r="I12" s="27">
        <v>5169</v>
      </c>
      <c r="J12" s="27">
        <v>1864</v>
      </c>
      <c r="K12" s="84">
        <f t="shared" si="2"/>
        <v>-63.93886631843683</v>
      </c>
      <c r="L12" s="84">
        <f t="shared" si="8"/>
        <v>35947</v>
      </c>
      <c r="M12" s="84">
        <f t="shared" si="8"/>
        <v>11192</v>
      </c>
      <c r="N12" s="84">
        <f t="shared" si="3"/>
        <v>-68.865273875427704</v>
      </c>
      <c r="O12" s="27">
        <v>1100</v>
      </c>
      <c r="P12" s="27"/>
      <c r="Q12" s="84">
        <f t="shared" si="4"/>
        <v>-100</v>
      </c>
      <c r="R12" s="27"/>
      <c r="S12" s="27"/>
      <c r="T12" s="84" t="e">
        <f t="shared" si="5"/>
        <v>#DIV/0!</v>
      </c>
      <c r="U12" s="27">
        <v>2781</v>
      </c>
      <c r="V12" s="27">
        <v>2375</v>
      </c>
      <c r="W12" s="84">
        <f t="shared" si="6"/>
        <v>-14.599065084501987</v>
      </c>
      <c r="X12" s="84">
        <f t="shared" si="9"/>
        <v>3881</v>
      </c>
      <c r="Y12" s="84">
        <f t="shared" si="9"/>
        <v>2375</v>
      </c>
      <c r="Z12" s="84">
        <f t="shared" si="7"/>
        <v>-38.804431847461998</v>
      </c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</row>
    <row r="13" spans="1:187" s="119" customFormat="1" ht="15" customHeight="1" x14ac:dyDescent="0.2">
      <c r="A13" s="57" t="s">
        <v>29</v>
      </c>
      <c r="B13" s="63" t="s">
        <v>28</v>
      </c>
      <c r="C13" s="27">
        <v>21036</v>
      </c>
      <c r="D13" s="27">
        <v>20802</v>
      </c>
      <c r="E13" s="84">
        <f t="shared" si="0"/>
        <v>-1.1123787792355984</v>
      </c>
      <c r="F13" s="27">
        <v>723</v>
      </c>
      <c r="G13" s="27">
        <v>703</v>
      </c>
      <c r="H13" s="84">
        <f t="shared" si="1"/>
        <v>-2.766251728907335</v>
      </c>
      <c r="I13" s="27">
        <v>25547</v>
      </c>
      <c r="J13" s="27">
        <v>17251</v>
      </c>
      <c r="K13" s="84">
        <f t="shared" si="2"/>
        <v>-32.4734802520844</v>
      </c>
      <c r="L13" s="84">
        <f t="shared" si="8"/>
        <v>47306</v>
      </c>
      <c r="M13" s="84">
        <f t="shared" si="8"/>
        <v>38756</v>
      </c>
      <c r="N13" s="84">
        <f t="shared" si="3"/>
        <v>-18.073817274764309</v>
      </c>
      <c r="O13" s="27">
        <v>1140</v>
      </c>
      <c r="P13" s="27">
        <v>1030</v>
      </c>
      <c r="Q13" s="84">
        <f t="shared" si="4"/>
        <v>-9.6491228070175339</v>
      </c>
      <c r="R13" s="27"/>
      <c r="S13" s="27"/>
      <c r="T13" s="84" t="e">
        <f t="shared" si="5"/>
        <v>#DIV/0!</v>
      </c>
      <c r="U13" s="27"/>
      <c r="V13" s="27"/>
      <c r="W13" s="84" t="e">
        <f t="shared" si="6"/>
        <v>#DIV/0!</v>
      </c>
      <c r="X13" s="84">
        <f t="shared" si="9"/>
        <v>1140</v>
      </c>
      <c r="Y13" s="84">
        <f t="shared" si="9"/>
        <v>1030</v>
      </c>
      <c r="Z13" s="84">
        <f t="shared" si="7"/>
        <v>-9.6491228070175339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</row>
    <row r="14" spans="1:187" s="119" customFormat="1" ht="15" customHeight="1" x14ac:dyDescent="0.2">
      <c r="A14" s="57" t="s">
        <v>31</v>
      </c>
      <c r="B14" s="63" t="s">
        <v>30</v>
      </c>
      <c r="C14" s="27">
        <v>14737</v>
      </c>
      <c r="D14" s="27">
        <v>12927</v>
      </c>
      <c r="E14" s="84">
        <f t="shared" si="0"/>
        <v>-12.282011264165021</v>
      </c>
      <c r="F14" s="27">
        <v>552</v>
      </c>
      <c r="G14" s="27">
        <v>738</v>
      </c>
      <c r="H14" s="84">
        <f t="shared" si="1"/>
        <v>33.695652173913032</v>
      </c>
      <c r="I14" s="27">
        <v>2023</v>
      </c>
      <c r="J14" s="27">
        <v>1181</v>
      </c>
      <c r="K14" s="84">
        <f t="shared" si="2"/>
        <v>-41.621354424122593</v>
      </c>
      <c r="L14" s="84">
        <f t="shared" si="8"/>
        <v>17312</v>
      </c>
      <c r="M14" s="84">
        <f t="shared" si="8"/>
        <v>14846</v>
      </c>
      <c r="N14" s="84">
        <f t="shared" si="3"/>
        <v>-14.244454713493525</v>
      </c>
      <c r="O14" s="27">
        <v>3122</v>
      </c>
      <c r="P14" s="27">
        <v>3047</v>
      </c>
      <c r="Q14" s="84">
        <f t="shared" si="4"/>
        <v>-2.4023062139654172</v>
      </c>
      <c r="R14" s="27"/>
      <c r="S14" s="27"/>
      <c r="T14" s="84" t="e">
        <f t="shared" si="5"/>
        <v>#DIV/0!</v>
      </c>
      <c r="U14" s="27"/>
      <c r="V14" s="27"/>
      <c r="W14" s="84" t="e">
        <f t="shared" si="6"/>
        <v>#DIV/0!</v>
      </c>
      <c r="X14" s="84">
        <f t="shared" si="9"/>
        <v>3122</v>
      </c>
      <c r="Y14" s="84">
        <f t="shared" si="9"/>
        <v>3047</v>
      </c>
      <c r="Z14" s="84">
        <f t="shared" si="7"/>
        <v>-2.4023062139654172</v>
      </c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</row>
    <row r="15" spans="1:187" s="119" customFormat="1" ht="15" customHeight="1" x14ac:dyDescent="0.2">
      <c r="A15" s="57" t="s">
        <v>33</v>
      </c>
      <c r="B15" s="63" t="s">
        <v>32</v>
      </c>
      <c r="C15" s="27">
        <v>30036</v>
      </c>
      <c r="D15" s="27">
        <v>11367</v>
      </c>
      <c r="E15" s="84">
        <f t="shared" si="0"/>
        <v>-62.155413503795451</v>
      </c>
      <c r="F15" s="27">
        <v>1576</v>
      </c>
      <c r="G15" s="27">
        <v>1890</v>
      </c>
      <c r="H15" s="84">
        <f t="shared" si="1"/>
        <v>19.923857868020306</v>
      </c>
      <c r="I15" s="27">
        <v>3593</v>
      </c>
      <c r="J15" s="27">
        <v>2404</v>
      </c>
      <c r="K15" s="84">
        <f t="shared" si="2"/>
        <v>-33.092123573615368</v>
      </c>
      <c r="L15" s="84">
        <f t="shared" si="8"/>
        <v>35205</v>
      </c>
      <c r="M15" s="84">
        <f t="shared" si="8"/>
        <v>15661</v>
      </c>
      <c r="N15" s="84">
        <f t="shared" si="3"/>
        <v>-55.514841641812239</v>
      </c>
      <c r="O15" s="27">
        <v>1694</v>
      </c>
      <c r="P15" s="27">
        <v>1501</v>
      </c>
      <c r="Q15" s="84">
        <f t="shared" si="4"/>
        <v>-11.393152302243209</v>
      </c>
      <c r="R15" s="27"/>
      <c r="S15" s="27"/>
      <c r="T15" s="84" t="e">
        <f t="shared" si="5"/>
        <v>#DIV/0!</v>
      </c>
      <c r="U15" s="27"/>
      <c r="V15" s="27"/>
      <c r="W15" s="84" t="e">
        <f t="shared" si="6"/>
        <v>#DIV/0!</v>
      </c>
      <c r="X15" s="84">
        <f t="shared" si="9"/>
        <v>1694</v>
      </c>
      <c r="Y15" s="84">
        <f t="shared" si="9"/>
        <v>1501</v>
      </c>
      <c r="Z15" s="84">
        <f t="shared" si="7"/>
        <v>-11.393152302243209</v>
      </c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</row>
    <row r="16" spans="1:187" s="119" customFormat="1" ht="15" customHeight="1" x14ac:dyDescent="0.2">
      <c r="A16" s="57" t="s">
        <v>35</v>
      </c>
      <c r="B16" s="63" t="s">
        <v>34</v>
      </c>
      <c r="C16" s="27">
        <v>10928</v>
      </c>
      <c r="D16" s="27">
        <v>9146</v>
      </c>
      <c r="E16" s="84">
        <f t="shared" si="0"/>
        <v>-16.306734992679353</v>
      </c>
      <c r="F16" s="27">
        <v>489</v>
      </c>
      <c r="G16" s="27">
        <v>454</v>
      </c>
      <c r="H16" s="84">
        <f t="shared" si="1"/>
        <v>-7.1574642126789314</v>
      </c>
      <c r="I16" s="27">
        <v>2787</v>
      </c>
      <c r="J16" s="27">
        <v>1549</v>
      </c>
      <c r="K16" s="84">
        <f t="shared" si="2"/>
        <v>-44.420523860782204</v>
      </c>
      <c r="L16" s="84">
        <f t="shared" si="8"/>
        <v>14204</v>
      </c>
      <c r="M16" s="84">
        <f t="shared" si="8"/>
        <v>11149</v>
      </c>
      <c r="N16" s="84">
        <f t="shared" si="3"/>
        <v>-21.508025908194867</v>
      </c>
      <c r="O16" s="27">
        <v>468</v>
      </c>
      <c r="P16" s="27">
        <v>473</v>
      </c>
      <c r="Q16" s="84">
        <f t="shared" si="4"/>
        <v>1.0683760683760681</v>
      </c>
      <c r="R16" s="27"/>
      <c r="S16" s="27"/>
      <c r="T16" s="84" t="e">
        <f t="shared" si="5"/>
        <v>#DIV/0!</v>
      </c>
      <c r="U16" s="27"/>
      <c r="V16" s="27"/>
      <c r="W16" s="84" t="e">
        <f t="shared" si="6"/>
        <v>#DIV/0!</v>
      </c>
      <c r="X16" s="84">
        <f t="shared" si="9"/>
        <v>468</v>
      </c>
      <c r="Y16" s="84">
        <f t="shared" si="9"/>
        <v>473</v>
      </c>
      <c r="Z16" s="84">
        <f t="shared" si="7"/>
        <v>1.0683760683760681</v>
      </c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</row>
    <row r="17" spans="1:187" s="119" customFormat="1" ht="15" customHeight="1" x14ac:dyDescent="0.2">
      <c r="A17" s="57" t="s">
        <v>37</v>
      </c>
      <c r="B17" s="63" t="s">
        <v>36</v>
      </c>
      <c r="C17" s="27">
        <v>34338</v>
      </c>
      <c r="D17" s="27">
        <v>30504</v>
      </c>
      <c r="E17" s="84">
        <f t="shared" si="0"/>
        <v>-11.165472654202347</v>
      </c>
      <c r="F17" s="27">
        <v>1990</v>
      </c>
      <c r="G17" s="27">
        <v>2136</v>
      </c>
      <c r="H17" s="84">
        <f t="shared" si="1"/>
        <v>7.3366834170854247</v>
      </c>
      <c r="I17" s="27">
        <v>10970</v>
      </c>
      <c r="J17" s="27">
        <v>8470</v>
      </c>
      <c r="K17" s="84">
        <f t="shared" si="2"/>
        <v>-22.789425706472201</v>
      </c>
      <c r="L17" s="84">
        <f t="shared" si="8"/>
        <v>47298</v>
      </c>
      <c r="M17" s="84">
        <f t="shared" si="8"/>
        <v>41110</v>
      </c>
      <c r="N17" s="84">
        <f t="shared" si="3"/>
        <v>-13.083005623916449</v>
      </c>
      <c r="O17" s="27"/>
      <c r="P17" s="27"/>
      <c r="Q17" s="84">
        <f>P17/O21*100-100</f>
        <v>-100</v>
      </c>
      <c r="R17" s="27"/>
      <c r="S17" s="27"/>
      <c r="T17" s="84" t="e">
        <f t="shared" si="5"/>
        <v>#DIV/0!</v>
      </c>
      <c r="U17" s="27"/>
      <c r="V17" s="27"/>
      <c r="W17" s="84" t="e">
        <f t="shared" si="6"/>
        <v>#DIV/0!</v>
      </c>
      <c r="X17" s="84">
        <f>O21+R17+U17</f>
        <v>8621</v>
      </c>
      <c r="Y17" s="84">
        <f t="shared" si="9"/>
        <v>0</v>
      </c>
      <c r="Z17" s="84">
        <f t="shared" si="7"/>
        <v>-100</v>
      </c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</row>
    <row r="18" spans="1:187" s="119" customFormat="1" ht="15" customHeight="1" x14ac:dyDescent="0.2">
      <c r="A18" s="57" t="s">
        <v>39</v>
      </c>
      <c r="B18" s="63" t="s">
        <v>38</v>
      </c>
      <c r="C18" s="27">
        <v>13601</v>
      </c>
      <c r="D18" s="27">
        <v>12538</v>
      </c>
      <c r="E18" s="84">
        <f t="shared" si="0"/>
        <v>-7.815601793985735</v>
      </c>
      <c r="F18" s="27">
        <v>479</v>
      </c>
      <c r="G18" s="27">
        <v>286</v>
      </c>
      <c r="H18" s="84">
        <f t="shared" si="1"/>
        <v>-40.292275574112736</v>
      </c>
      <c r="I18" s="27">
        <v>3892</v>
      </c>
      <c r="J18" s="27">
        <v>1601</v>
      </c>
      <c r="K18" s="84">
        <f t="shared" si="2"/>
        <v>-58.864337101747175</v>
      </c>
      <c r="L18" s="84">
        <f t="shared" si="8"/>
        <v>17972</v>
      </c>
      <c r="M18" s="84">
        <f t="shared" si="8"/>
        <v>14425</v>
      </c>
      <c r="N18" s="84">
        <f t="shared" si="3"/>
        <v>-19.736256398842642</v>
      </c>
      <c r="O18" s="27">
        <v>526</v>
      </c>
      <c r="P18" s="27">
        <v>555</v>
      </c>
      <c r="Q18" s="84">
        <f t="shared" si="4"/>
        <v>5.5133079847908846</v>
      </c>
      <c r="R18" s="27"/>
      <c r="S18" s="27"/>
      <c r="T18" s="84" t="e">
        <f t="shared" si="5"/>
        <v>#DIV/0!</v>
      </c>
      <c r="U18" s="27"/>
      <c r="V18" s="27"/>
      <c r="W18" s="84" t="e">
        <f t="shared" si="6"/>
        <v>#DIV/0!</v>
      </c>
      <c r="X18" s="84">
        <f t="shared" si="9"/>
        <v>526</v>
      </c>
      <c r="Y18" s="84">
        <f t="shared" si="9"/>
        <v>555</v>
      </c>
      <c r="Z18" s="84">
        <f t="shared" si="7"/>
        <v>5.5133079847908846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</row>
    <row r="19" spans="1:187" s="119" customFormat="1" ht="15" customHeight="1" x14ac:dyDescent="0.2">
      <c r="A19" s="57" t="s">
        <v>41</v>
      </c>
      <c r="B19" s="63" t="s">
        <v>40</v>
      </c>
      <c r="C19" s="27">
        <v>11804</v>
      </c>
      <c r="D19" s="27">
        <v>0</v>
      </c>
      <c r="E19" s="84">
        <f t="shared" si="0"/>
        <v>-100</v>
      </c>
      <c r="F19" s="27">
        <v>688</v>
      </c>
      <c r="G19" s="27">
        <v>671</v>
      </c>
      <c r="H19" s="84">
        <f t="shared" si="1"/>
        <v>-2.4709302325581461</v>
      </c>
      <c r="I19" s="27">
        <v>1892</v>
      </c>
      <c r="J19" s="27">
        <v>769</v>
      </c>
      <c r="K19" s="84">
        <f t="shared" si="2"/>
        <v>-59.355179704016912</v>
      </c>
      <c r="L19" s="84">
        <f t="shared" si="8"/>
        <v>14384</v>
      </c>
      <c r="M19" s="84">
        <f t="shared" si="8"/>
        <v>1440</v>
      </c>
      <c r="N19" s="84">
        <f t="shared" si="3"/>
        <v>-89.988876529477196</v>
      </c>
      <c r="O19" s="27">
        <v>445</v>
      </c>
      <c r="P19" s="27"/>
      <c r="Q19" s="84">
        <f t="shared" si="4"/>
        <v>-100</v>
      </c>
      <c r="R19" s="27"/>
      <c r="S19" s="27"/>
      <c r="T19" s="84" t="e">
        <f t="shared" si="5"/>
        <v>#DIV/0!</v>
      </c>
      <c r="U19" s="27"/>
      <c r="V19" s="27"/>
      <c r="W19" s="84" t="e">
        <f t="shared" si="6"/>
        <v>#DIV/0!</v>
      </c>
      <c r="X19" s="84">
        <f t="shared" si="9"/>
        <v>445</v>
      </c>
      <c r="Y19" s="84">
        <f t="shared" si="9"/>
        <v>0</v>
      </c>
      <c r="Z19" s="84">
        <f t="shared" si="7"/>
        <v>-100</v>
      </c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</row>
    <row r="20" spans="1:187" s="119" customFormat="1" ht="15" customHeight="1" x14ac:dyDescent="0.2">
      <c r="A20" s="57" t="s">
        <v>43</v>
      </c>
      <c r="B20" s="63" t="s">
        <v>42</v>
      </c>
      <c r="C20" s="27">
        <v>29512</v>
      </c>
      <c r="D20" s="27">
        <v>27067</v>
      </c>
      <c r="E20" s="84">
        <f t="shared" si="0"/>
        <v>-8.2847655191108771</v>
      </c>
      <c r="F20" s="27">
        <v>1579</v>
      </c>
      <c r="G20" s="27">
        <v>1539</v>
      </c>
      <c r="H20" s="84">
        <f t="shared" si="1"/>
        <v>-2.5332488917036073</v>
      </c>
      <c r="I20" s="27">
        <v>8386</v>
      </c>
      <c r="J20" s="27">
        <v>4504</v>
      </c>
      <c r="K20" s="84">
        <f t="shared" si="2"/>
        <v>-46.291438111137609</v>
      </c>
      <c r="L20" s="84">
        <f t="shared" si="8"/>
        <v>39477</v>
      </c>
      <c r="M20" s="84">
        <f t="shared" si="8"/>
        <v>33110</v>
      </c>
      <c r="N20" s="84">
        <f t="shared" si="3"/>
        <v>-16.128378549535171</v>
      </c>
      <c r="O20" s="27">
        <v>2964</v>
      </c>
      <c r="P20" s="27">
        <v>2313</v>
      </c>
      <c r="Q20" s="84">
        <f t="shared" si="4"/>
        <v>-21.963562753036442</v>
      </c>
      <c r="R20" s="27">
        <v>641</v>
      </c>
      <c r="S20" s="27">
        <v>607</v>
      </c>
      <c r="T20" s="84">
        <f t="shared" si="5"/>
        <v>-5.3042121684867425</v>
      </c>
      <c r="U20" s="27">
        <v>4193</v>
      </c>
      <c r="V20" s="27">
        <v>4402</v>
      </c>
      <c r="W20" s="84">
        <f t="shared" si="6"/>
        <v>4.9844979728118233</v>
      </c>
      <c r="X20" s="84">
        <f t="shared" si="9"/>
        <v>7798</v>
      </c>
      <c r="Y20" s="84">
        <f t="shared" si="9"/>
        <v>7322</v>
      </c>
      <c r="Z20" s="84">
        <f t="shared" si="7"/>
        <v>-6.1041292639138334</v>
      </c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</row>
    <row r="21" spans="1:187" s="119" customFormat="1" ht="15" customHeight="1" x14ac:dyDescent="0.2">
      <c r="A21" s="57" t="s">
        <v>69</v>
      </c>
      <c r="B21" s="63" t="s">
        <v>44</v>
      </c>
      <c r="C21" s="27">
        <v>88613</v>
      </c>
      <c r="D21" s="27">
        <v>73966</v>
      </c>
      <c r="E21" s="84">
        <f t="shared" si="0"/>
        <v>-16.529177434462213</v>
      </c>
      <c r="F21" s="27">
        <v>11752</v>
      </c>
      <c r="G21" s="27">
        <v>11624</v>
      </c>
      <c r="H21" s="84">
        <f t="shared" si="1"/>
        <v>-1.0891763104152545</v>
      </c>
      <c r="I21" s="27">
        <v>39574</v>
      </c>
      <c r="J21" s="27">
        <v>31167</v>
      </c>
      <c r="K21" s="84">
        <f t="shared" si="2"/>
        <v>-21.243745893768633</v>
      </c>
      <c r="L21" s="84">
        <f t="shared" si="8"/>
        <v>139939</v>
      </c>
      <c r="M21" s="84">
        <f t="shared" si="8"/>
        <v>116757</v>
      </c>
      <c r="N21" s="84">
        <f t="shared" si="3"/>
        <v>-16.565789379658284</v>
      </c>
      <c r="O21" s="27">
        <v>8621</v>
      </c>
      <c r="P21" s="27">
        <v>9269</v>
      </c>
      <c r="Q21" s="84" t="e">
        <f>P21/#REF!*100-100</f>
        <v>#REF!</v>
      </c>
      <c r="R21" s="27">
        <v>3557</v>
      </c>
      <c r="S21" s="27">
        <v>3575</v>
      </c>
      <c r="T21" s="84">
        <f t="shared" si="5"/>
        <v>0.50604441945458234</v>
      </c>
      <c r="U21" s="27">
        <v>7954</v>
      </c>
      <c r="V21" s="27">
        <v>8436</v>
      </c>
      <c r="W21" s="84">
        <f t="shared" si="6"/>
        <v>6.0598441035956796</v>
      </c>
      <c r="X21" s="84" t="e">
        <f>#REF!+R21+U21</f>
        <v>#REF!</v>
      </c>
      <c r="Y21" s="84">
        <f t="shared" si="9"/>
        <v>21280</v>
      </c>
      <c r="Z21" s="84" t="e">
        <f t="shared" si="7"/>
        <v>#REF!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</row>
    <row r="22" spans="1:187" s="119" customFormat="1" ht="15" customHeight="1" x14ac:dyDescent="0.2">
      <c r="A22" s="57" t="s">
        <v>71</v>
      </c>
      <c r="B22" s="63" t="s">
        <v>46</v>
      </c>
      <c r="C22" s="27"/>
      <c r="D22" s="27"/>
      <c r="E22" s="84" t="e">
        <f t="shared" si="0"/>
        <v>#DIV/0!</v>
      </c>
      <c r="F22" s="68"/>
      <c r="G22" s="68"/>
      <c r="H22" s="84" t="e">
        <f t="shared" si="1"/>
        <v>#DIV/0!</v>
      </c>
      <c r="I22" s="68"/>
      <c r="J22" s="68"/>
      <c r="K22" s="84" t="e">
        <f t="shared" si="2"/>
        <v>#DIV/0!</v>
      </c>
      <c r="L22" s="84">
        <f t="shared" si="8"/>
        <v>0</v>
      </c>
      <c r="M22" s="84">
        <f t="shared" si="8"/>
        <v>0</v>
      </c>
      <c r="N22" s="84" t="e">
        <f t="shared" si="3"/>
        <v>#DIV/0!</v>
      </c>
      <c r="O22" s="68"/>
      <c r="P22" s="68"/>
      <c r="Q22" s="84" t="e">
        <f t="shared" si="4"/>
        <v>#DIV/0!</v>
      </c>
      <c r="R22" s="68"/>
      <c r="S22" s="68"/>
      <c r="T22" s="84" t="e">
        <f t="shared" si="5"/>
        <v>#DIV/0!</v>
      </c>
      <c r="U22" s="68"/>
      <c r="V22" s="68"/>
      <c r="W22" s="84" t="e">
        <f t="shared" si="6"/>
        <v>#DIV/0!</v>
      </c>
      <c r="X22" s="84">
        <f t="shared" si="9"/>
        <v>0</v>
      </c>
      <c r="Y22" s="84">
        <f t="shared" si="9"/>
        <v>0</v>
      </c>
      <c r="Z22" s="84" t="e">
        <f t="shared" si="7"/>
        <v>#DIV/0!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</row>
    <row r="23" spans="1:187" s="119" customFormat="1" ht="15" customHeight="1" x14ac:dyDescent="0.2">
      <c r="A23" s="57" t="s">
        <v>45</v>
      </c>
      <c r="B23" s="63" t="s">
        <v>48</v>
      </c>
      <c r="C23" s="27">
        <v>18091</v>
      </c>
      <c r="D23" s="27">
        <v>17417</v>
      </c>
      <c r="E23" s="84">
        <f t="shared" si="0"/>
        <v>-3.7256094190481548</v>
      </c>
      <c r="F23" s="27">
        <v>1183</v>
      </c>
      <c r="G23" s="27">
        <v>1224</v>
      </c>
      <c r="H23" s="84">
        <f t="shared" si="1"/>
        <v>3.4657650042265544</v>
      </c>
      <c r="I23" s="27">
        <v>4763</v>
      </c>
      <c r="J23" s="27">
        <v>2530</v>
      </c>
      <c r="K23" s="84">
        <f t="shared" si="2"/>
        <v>-46.88221709006929</v>
      </c>
      <c r="L23" s="84">
        <f t="shared" si="8"/>
        <v>24037</v>
      </c>
      <c r="M23" s="84">
        <f t="shared" si="8"/>
        <v>21171</v>
      </c>
      <c r="N23" s="84">
        <f t="shared" si="3"/>
        <v>-11.923284935724084</v>
      </c>
      <c r="O23" s="27">
        <v>576</v>
      </c>
      <c r="P23" s="27">
        <v>537</v>
      </c>
      <c r="Q23" s="84">
        <f t="shared" si="4"/>
        <v>-6.7708333333333428</v>
      </c>
      <c r="R23" s="27"/>
      <c r="S23" s="27"/>
      <c r="T23" s="84" t="e">
        <f t="shared" si="5"/>
        <v>#DIV/0!</v>
      </c>
      <c r="U23" s="27"/>
      <c r="V23" s="27"/>
      <c r="W23" s="84" t="e">
        <f t="shared" si="6"/>
        <v>#DIV/0!</v>
      </c>
      <c r="X23" s="84">
        <f t="shared" si="9"/>
        <v>576</v>
      </c>
      <c r="Y23" s="84">
        <f t="shared" si="9"/>
        <v>537</v>
      </c>
      <c r="Z23" s="84">
        <f t="shared" si="7"/>
        <v>-6.7708333333333428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</row>
    <row r="24" spans="1:187" s="119" customFormat="1" ht="15" customHeight="1" x14ac:dyDescent="0.2">
      <c r="A24" s="57" t="s">
        <v>47</v>
      </c>
      <c r="B24" s="63" t="s">
        <v>50</v>
      </c>
      <c r="C24" s="27">
        <v>44487</v>
      </c>
      <c r="D24" s="27">
        <v>39644</v>
      </c>
      <c r="E24" s="84">
        <f t="shared" si="0"/>
        <v>-10.886326342527028</v>
      </c>
      <c r="F24" s="27">
        <v>1643</v>
      </c>
      <c r="G24" s="27">
        <v>2089</v>
      </c>
      <c r="H24" s="84">
        <f t="shared" si="1"/>
        <v>27.145465611685935</v>
      </c>
      <c r="I24" s="27">
        <v>7944</v>
      </c>
      <c r="J24" s="27">
        <v>5489</v>
      </c>
      <c r="K24" s="84">
        <f t="shared" si="2"/>
        <v>-30.903826787512585</v>
      </c>
      <c r="L24" s="84">
        <f t="shared" si="8"/>
        <v>54074</v>
      </c>
      <c r="M24" s="84">
        <f t="shared" si="8"/>
        <v>47222</v>
      </c>
      <c r="N24" s="84">
        <f t="shared" si="3"/>
        <v>-12.671524207567415</v>
      </c>
      <c r="O24" s="27">
        <v>6780</v>
      </c>
      <c r="P24" s="27">
        <v>5524</v>
      </c>
      <c r="Q24" s="84">
        <f t="shared" si="4"/>
        <v>-18.525073746312685</v>
      </c>
      <c r="R24" s="27">
        <v>508</v>
      </c>
      <c r="S24" s="27">
        <v>483</v>
      </c>
      <c r="T24" s="84">
        <f t="shared" si="5"/>
        <v>-4.9212598425196887</v>
      </c>
      <c r="U24" s="27">
        <v>3138</v>
      </c>
      <c r="V24" s="27">
        <v>1919</v>
      </c>
      <c r="W24" s="84">
        <f t="shared" si="6"/>
        <v>-38.846398980242192</v>
      </c>
      <c r="X24" s="84">
        <f t="shared" si="9"/>
        <v>10426</v>
      </c>
      <c r="Y24" s="84">
        <f t="shared" si="9"/>
        <v>7926</v>
      </c>
      <c r="Z24" s="84">
        <f t="shared" si="7"/>
        <v>-23.978515250335704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</row>
    <row r="25" spans="1:187" s="119" customFormat="1" ht="15" customHeight="1" x14ac:dyDescent="0.2">
      <c r="A25" s="57" t="s">
        <v>49</v>
      </c>
      <c r="B25" s="63" t="s">
        <v>52</v>
      </c>
      <c r="C25" s="27">
        <v>18099</v>
      </c>
      <c r="D25" s="27">
        <v>29151</v>
      </c>
      <c r="E25" s="84">
        <f t="shared" si="0"/>
        <v>61.064147190452502</v>
      </c>
      <c r="F25" s="27">
        <v>833</v>
      </c>
      <c r="G25" s="27">
        <v>1003</v>
      </c>
      <c r="H25" s="84">
        <f t="shared" si="1"/>
        <v>20.408163265306129</v>
      </c>
      <c r="I25" s="27">
        <v>4389</v>
      </c>
      <c r="J25" s="27">
        <v>1979</v>
      </c>
      <c r="K25" s="84">
        <f t="shared" si="2"/>
        <v>-54.910002278423335</v>
      </c>
      <c r="L25" s="84">
        <f t="shared" si="8"/>
        <v>23321</v>
      </c>
      <c r="M25" s="84">
        <f t="shared" si="8"/>
        <v>32133</v>
      </c>
      <c r="N25" s="84">
        <f t="shared" si="3"/>
        <v>37.785686720123493</v>
      </c>
      <c r="O25" s="27">
        <v>1092</v>
      </c>
      <c r="P25" s="27">
        <v>5420</v>
      </c>
      <c r="Q25" s="84">
        <f t="shared" si="4"/>
        <v>396.33699633699632</v>
      </c>
      <c r="R25" s="27"/>
      <c r="S25" s="27"/>
      <c r="T25" s="84" t="e">
        <f t="shared" si="5"/>
        <v>#DIV/0!</v>
      </c>
      <c r="U25" s="27"/>
      <c r="V25" s="27"/>
      <c r="W25" s="84" t="e">
        <f t="shared" si="6"/>
        <v>#DIV/0!</v>
      </c>
      <c r="X25" s="84">
        <f t="shared" si="9"/>
        <v>1092</v>
      </c>
      <c r="Y25" s="84">
        <f t="shared" si="9"/>
        <v>5420</v>
      </c>
      <c r="Z25" s="84">
        <f t="shared" si="7"/>
        <v>396.33699633699632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</row>
    <row r="26" spans="1:187" s="119" customFormat="1" ht="15" customHeight="1" x14ac:dyDescent="0.2">
      <c r="A26" s="57" t="s">
        <v>51</v>
      </c>
      <c r="B26" s="63" t="s">
        <v>54</v>
      </c>
      <c r="C26" s="27">
        <v>10109</v>
      </c>
      <c r="D26" s="27">
        <v>9906</v>
      </c>
      <c r="E26" s="84">
        <f t="shared" si="0"/>
        <v>-2.0081115837372607</v>
      </c>
      <c r="F26" s="27">
        <v>466</v>
      </c>
      <c r="G26" s="27">
        <v>532</v>
      </c>
      <c r="H26" s="84">
        <f t="shared" si="1"/>
        <v>14.163090128755357</v>
      </c>
      <c r="I26" s="27">
        <v>6829</v>
      </c>
      <c r="J26" s="27">
        <v>14788</v>
      </c>
      <c r="K26" s="84">
        <f t="shared" si="2"/>
        <v>116.54707863523211</v>
      </c>
      <c r="L26" s="84">
        <f t="shared" si="8"/>
        <v>17404</v>
      </c>
      <c r="M26" s="84">
        <f t="shared" si="8"/>
        <v>25226</v>
      </c>
      <c r="N26" s="84">
        <f t="shared" si="3"/>
        <v>44.943691105493002</v>
      </c>
      <c r="O26" s="27">
        <v>950</v>
      </c>
      <c r="P26" s="27">
        <v>669</v>
      </c>
      <c r="Q26" s="84">
        <f t="shared" si="4"/>
        <v>-29.578947368421055</v>
      </c>
      <c r="R26" s="27">
        <v>545</v>
      </c>
      <c r="S26" s="27">
        <v>420</v>
      </c>
      <c r="T26" s="84">
        <f t="shared" si="5"/>
        <v>-22.935779816513758</v>
      </c>
      <c r="U26" s="27"/>
      <c r="V26" s="27"/>
      <c r="W26" s="84" t="e">
        <f t="shared" si="6"/>
        <v>#DIV/0!</v>
      </c>
      <c r="X26" s="84">
        <f t="shared" si="9"/>
        <v>1495</v>
      </c>
      <c r="Y26" s="84">
        <f t="shared" si="9"/>
        <v>1089</v>
      </c>
      <c r="Z26" s="84">
        <f t="shared" si="7"/>
        <v>-27.157190635451499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</row>
    <row r="27" spans="1:187" s="119" customFormat="1" ht="15" customHeight="1" x14ac:dyDescent="0.2">
      <c r="A27" s="57" t="s">
        <v>53</v>
      </c>
      <c r="B27" s="63" t="s">
        <v>56</v>
      </c>
      <c r="C27" s="27">
        <v>9915</v>
      </c>
      <c r="D27" s="27">
        <v>9449</v>
      </c>
      <c r="E27" s="84">
        <f t="shared" si="0"/>
        <v>-4.6999495713565267</v>
      </c>
      <c r="F27" s="27">
        <v>476</v>
      </c>
      <c r="G27" s="27">
        <v>459</v>
      </c>
      <c r="H27" s="84">
        <f t="shared" si="1"/>
        <v>-3.5714285714285694</v>
      </c>
      <c r="I27" s="27">
        <v>4385</v>
      </c>
      <c r="J27" s="27">
        <v>1925</v>
      </c>
      <c r="K27" s="84">
        <f t="shared" si="2"/>
        <v>-56.100342075256556</v>
      </c>
      <c r="L27" s="84">
        <f t="shared" si="8"/>
        <v>14776</v>
      </c>
      <c r="M27" s="84">
        <f t="shared" si="8"/>
        <v>11833</v>
      </c>
      <c r="N27" s="84">
        <f t="shared" si="3"/>
        <v>-19.917433676231724</v>
      </c>
      <c r="O27" s="27">
        <v>1252</v>
      </c>
      <c r="P27" s="27">
        <v>1281</v>
      </c>
      <c r="Q27" s="84">
        <f t="shared" si="4"/>
        <v>2.3162939297124581</v>
      </c>
      <c r="R27" s="27"/>
      <c r="S27" s="27"/>
      <c r="T27" s="84" t="e">
        <f t="shared" si="5"/>
        <v>#DIV/0!</v>
      </c>
      <c r="U27" s="27"/>
      <c r="V27" s="27"/>
      <c r="W27" s="84" t="e">
        <f t="shared" si="6"/>
        <v>#DIV/0!</v>
      </c>
      <c r="X27" s="84">
        <f t="shared" si="9"/>
        <v>1252</v>
      </c>
      <c r="Y27" s="84">
        <f t="shared" si="9"/>
        <v>1281</v>
      </c>
      <c r="Z27" s="84">
        <f t="shared" si="7"/>
        <v>2.3162939297124581</v>
      </c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</row>
    <row r="28" spans="1:187" s="119" customFormat="1" ht="15" customHeight="1" x14ac:dyDescent="0.2">
      <c r="A28" s="57" t="s">
        <v>55</v>
      </c>
      <c r="B28" s="63" t="s">
        <v>58</v>
      </c>
      <c r="C28" s="27">
        <v>7898</v>
      </c>
      <c r="D28" s="27">
        <v>5912</v>
      </c>
      <c r="E28" s="84">
        <f t="shared" si="0"/>
        <v>-25.145606482653832</v>
      </c>
      <c r="F28" s="27">
        <v>417</v>
      </c>
      <c r="G28" s="27">
        <v>480</v>
      </c>
      <c r="H28" s="84">
        <f t="shared" si="1"/>
        <v>15.107913669064743</v>
      </c>
      <c r="I28" s="27">
        <v>1796</v>
      </c>
      <c r="J28" s="27">
        <v>776</v>
      </c>
      <c r="K28" s="84">
        <f t="shared" si="2"/>
        <v>-56.792873051224944</v>
      </c>
      <c r="L28" s="84">
        <f t="shared" si="8"/>
        <v>10111</v>
      </c>
      <c r="M28" s="84">
        <f t="shared" si="8"/>
        <v>7168</v>
      </c>
      <c r="N28" s="84">
        <f t="shared" si="3"/>
        <v>-29.10691326278311</v>
      </c>
      <c r="O28" s="27">
        <v>363</v>
      </c>
      <c r="P28" s="27">
        <v>297</v>
      </c>
      <c r="Q28" s="84">
        <f t="shared" si="4"/>
        <v>-18.181818181818173</v>
      </c>
      <c r="R28" s="27"/>
      <c r="S28" s="27"/>
      <c r="T28" s="84" t="e">
        <f t="shared" si="5"/>
        <v>#DIV/0!</v>
      </c>
      <c r="U28" s="27"/>
      <c r="V28" s="27"/>
      <c r="W28" s="84" t="e">
        <f t="shared" si="6"/>
        <v>#DIV/0!</v>
      </c>
      <c r="X28" s="84">
        <f t="shared" si="9"/>
        <v>363</v>
      </c>
      <c r="Y28" s="84">
        <f t="shared" si="9"/>
        <v>297</v>
      </c>
      <c r="Z28" s="84">
        <f t="shared" si="7"/>
        <v>-18.181818181818173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</row>
    <row r="29" spans="1:187" s="119" customFormat="1" ht="15" customHeight="1" x14ac:dyDescent="0.2">
      <c r="A29" s="57" t="s">
        <v>57</v>
      </c>
      <c r="B29" s="63" t="s">
        <v>60</v>
      </c>
      <c r="C29" s="27">
        <v>40111</v>
      </c>
      <c r="D29" s="27">
        <v>19179</v>
      </c>
      <c r="E29" s="84">
        <f t="shared" si="0"/>
        <v>-52.185186108548777</v>
      </c>
      <c r="F29" s="27">
        <v>1655</v>
      </c>
      <c r="G29" s="27">
        <v>2232</v>
      </c>
      <c r="H29" s="84">
        <f t="shared" si="1"/>
        <v>34.864048338368576</v>
      </c>
      <c r="I29" s="27">
        <v>6884</v>
      </c>
      <c r="J29" s="27">
        <v>5164</v>
      </c>
      <c r="K29" s="84">
        <f t="shared" si="2"/>
        <v>-24.985473561882628</v>
      </c>
      <c r="L29" s="84">
        <f t="shared" si="8"/>
        <v>48650</v>
      </c>
      <c r="M29" s="84">
        <f t="shared" si="8"/>
        <v>26575</v>
      </c>
      <c r="N29" s="84">
        <f t="shared" si="3"/>
        <v>-45.375128468653649</v>
      </c>
      <c r="O29" s="27">
        <v>4938</v>
      </c>
      <c r="P29" s="27">
        <v>894</v>
      </c>
      <c r="Q29" s="84">
        <f t="shared" si="4"/>
        <v>-81.8955042527339</v>
      </c>
      <c r="R29" s="27">
        <v>816</v>
      </c>
      <c r="S29" s="27">
        <v>727</v>
      </c>
      <c r="T29" s="84">
        <f t="shared" si="5"/>
        <v>-10.906862745098039</v>
      </c>
      <c r="U29" s="27">
        <v>4178</v>
      </c>
      <c r="V29" s="27">
        <v>5985</v>
      </c>
      <c r="W29" s="84">
        <f t="shared" si="6"/>
        <v>43.250359023456184</v>
      </c>
      <c r="X29" s="84">
        <f t="shared" si="9"/>
        <v>9932</v>
      </c>
      <c r="Y29" s="84">
        <f t="shared" si="9"/>
        <v>7606</v>
      </c>
      <c r="Z29" s="84">
        <f t="shared" si="7"/>
        <v>-23.419250906161906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</row>
    <row r="30" spans="1:187" s="119" customFormat="1" ht="15" customHeight="1" x14ac:dyDescent="0.2">
      <c r="A30" s="57" t="s">
        <v>59</v>
      </c>
      <c r="B30" s="63" t="s">
        <v>62</v>
      </c>
      <c r="C30" s="27">
        <v>19420</v>
      </c>
      <c r="D30" s="27">
        <v>0</v>
      </c>
      <c r="E30" s="84">
        <f t="shared" si="0"/>
        <v>-100</v>
      </c>
      <c r="F30" s="27">
        <v>505</v>
      </c>
      <c r="G30" s="27"/>
      <c r="H30" s="84">
        <f t="shared" si="1"/>
        <v>-100</v>
      </c>
      <c r="I30" s="27">
        <v>2035</v>
      </c>
      <c r="J30" s="27"/>
      <c r="K30" s="84">
        <f t="shared" si="2"/>
        <v>-100</v>
      </c>
      <c r="L30" s="84">
        <f t="shared" si="8"/>
        <v>21960</v>
      </c>
      <c r="M30" s="84">
        <f t="shared" si="8"/>
        <v>0</v>
      </c>
      <c r="N30" s="84">
        <f t="shared" si="3"/>
        <v>-100</v>
      </c>
      <c r="O30" s="27">
        <v>789</v>
      </c>
      <c r="P30" s="27"/>
      <c r="Q30" s="84">
        <f t="shared" si="4"/>
        <v>-100</v>
      </c>
      <c r="R30" s="27"/>
      <c r="S30" s="27"/>
      <c r="T30" s="84" t="e">
        <f t="shared" si="5"/>
        <v>#DIV/0!</v>
      </c>
      <c r="U30" s="27"/>
      <c r="V30" s="27"/>
      <c r="W30" s="84" t="e">
        <f t="shared" si="6"/>
        <v>#DIV/0!</v>
      </c>
      <c r="X30" s="84">
        <f t="shared" si="9"/>
        <v>789</v>
      </c>
      <c r="Y30" s="84">
        <f t="shared" si="9"/>
        <v>0</v>
      </c>
      <c r="Z30" s="84">
        <f t="shared" si="7"/>
        <v>-100</v>
      </c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</row>
    <row r="31" spans="1:187" s="119" customFormat="1" ht="15" customHeight="1" x14ac:dyDescent="0.2">
      <c r="A31" s="57" t="s">
        <v>61</v>
      </c>
      <c r="B31" s="63" t="s">
        <v>64</v>
      </c>
      <c r="C31" s="27">
        <v>10311</v>
      </c>
      <c r="D31" s="27">
        <v>8869</v>
      </c>
      <c r="E31" s="84">
        <f t="shared" si="0"/>
        <v>-13.985064494229462</v>
      </c>
      <c r="F31" s="27">
        <v>560</v>
      </c>
      <c r="G31" s="27">
        <v>539</v>
      </c>
      <c r="H31" s="84">
        <f t="shared" si="1"/>
        <v>-3.75</v>
      </c>
      <c r="I31" s="27">
        <v>4517</v>
      </c>
      <c r="J31" s="27">
        <v>3510</v>
      </c>
      <c r="K31" s="84">
        <f t="shared" si="2"/>
        <v>-22.293557671020594</v>
      </c>
      <c r="L31" s="84">
        <f t="shared" si="8"/>
        <v>15388</v>
      </c>
      <c r="M31" s="84">
        <f t="shared" si="8"/>
        <v>12918</v>
      </c>
      <c r="N31" s="84">
        <f t="shared" si="3"/>
        <v>-16.051468676891076</v>
      </c>
      <c r="O31" s="27">
        <v>780</v>
      </c>
      <c r="P31" s="27">
        <v>724</v>
      </c>
      <c r="Q31" s="84">
        <f t="shared" si="4"/>
        <v>-7.1794871794871824</v>
      </c>
      <c r="R31" s="27"/>
      <c r="S31" s="27"/>
      <c r="T31" s="84" t="e">
        <f t="shared" si="5"/>
        <v>#DIV/0!</v>
      </c>
      <c r="U31" s="27"/>
      <c r="V31" s="27"/>
      <c r="W31" s="84" t="e">
        <f t="shared" si="6"/>
        <v>#DIV/0!</v>
      </c>
      <c r="X31" s="84">
        <f t="shared" si="9"/>
        <v>780</v>
      </c>
      <c r="Y31" s="84">
        <f t="shared" si="9"/>
        <v>724</v>
      </c>
      <c r="Z31" s="84">
        <f t="shared" si="7"/>
        <v>-7.1794871794871824</v>
      </c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</row>
    <row r="32" spans="1:187" s="119" customFormat="1" ht="15" customHeight="1" x14ac:dyDescent="0.2">
      <c r="A32" s="57" t="s">
        <v>63</v>
      </c>
      <c r="B32" s="63" t="s">
        <v>66</v>
      </c>
      <c r="C32" s="27">
        <v>13913</v>
      </c>
      <c r="D32" s="27">
        <v>11924</v>
      </c>
      <c r="E32" s="84">
        <f t="shared" si="0"/>
        <v>-14.295982174944299</v>
      </c>
      <c r="F32" s="27">
        <v>1022</v>
      </c>
      <c r="G32" s="27">
        <v>980</v>
      </c>
      <c r="H32" s="84">
        <f t="shared" si="1"/>
        <v>-4.1095890410959015</v>
      </c>
      <c r="I32" s="27">
        <v>2746</v>
      </c>
      <c r="J32" s="27">
        <v>1770</v>
      </c>
      <c r="K32" s="84">
        <f t="shared" si="2"/>
        <v>-35.542607428987623</v>
      </c>
      <c r="L32" s="84">
        <f t="shared" si="8"/>
        <v>17681</v>
      </c>
      <c r="M32" s="84">
        <f t="shared" si="8"/>
        <v>14674</v>
      </c>
      <c r="N32" s="84">
        <f t="shared" si="3"/>
        <v>-17.006956620100681</v>
      </c>
      <c r="O32" s="27">
        <v>492</v>
      </c>
      <c r="P32" s="27">
        <v>448</v>
      </c>
      <c r="Q32" s="84">
        <f t="shared" si="4"/>
        <v>-8.9430894308943181</v>
      </c>
      <c r="R32" s="27"/>
      <c r="S32" s="27"/>
      <c r="T32" s="84" t="e">
        <f t="shared" si="5"/>
        <v>#DIV/0!</v>
      </c>
      <c r="U32" s="27"/>
      <c r="V32" s="27"/>
      <c r="W32" s="84" t="e">
        <f t="shared" si="6"/>
        <v>#DIV/0!</v>
      </c>
      <c r="X32" s="84">
        <f t="shared" si="9"/>
        <v>492</v>
      </c>
      <c r="Y32" s="84">
        <f t="shared" si="9"/>
        <v>448</v>
      </c>
      <c r="Z32" s="84">
        <f t="shared" si="7"/>
        <v>-8.9430894308943181</v>
      </c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</row>
    <row r="33" spans="1:206" s="119" customFormat="1" ht="15" customHeight="1" x14ac:dyDescent="0.2">
      <c r="A33" s="57" t="s">
        <v>65</v>
      </c>
      <c r="B33" s="63" t="s">
        <v>68</v>
      </c>
      <c r="C33" s="27">
        <v>5515</v>
      </c>
      <c r="D33" s="27">
        <v>5079</v>
      </c>
      <c r="E33" s="84">
        <f t="shared" si="0"/>
        <v>-7.9057116953762545</v>
      </c>
      <c r="F33" s="27">
        <v>356</v>
      </c>
      <c r="G33" s="27">
        <v>297</v>
      </c>
      <c r="H33" s="84">
        <f t="shared" si="1"/>
        <v>-16.573033707865164</v>
      </c>
      <c r="I33" s="27">
        <v>2586</v>
      </c>
      <c r="J33" s="27">
        <v>958</v>
      </c>
      <c r="K33" s="84">
        <f t="shared" si="2"/>
        <v>-62.954369682907966</v>
      </c>
      <c r="L33" s="84">
        <f t="shared" si="8"/>
        <v>8457</v>
      </c>
      <c r="M33" s="84">
        <f t="shared" si="8"/>
        <v>6334</v>
      </c>
      <c r="N33" s="84">
        <f t="shared" si="3"/>
        <v>-25.103464585550427</v>
      </c>
      <c r="O33" s="27">
        <v>191</v>
      </c>
      <c r="P33" s="27">
        <v>156</v>
      </c>
      <c r="Q33" s="84">
        <f t="shared" si="4"/>
        <v>-18.324607329842934</v>
      </c>
      <c r="R33" s="27"/>
      <c r="S33" s="27"/>
      <c r="T33" s="84" t="e">
        <f t="shared" si="5"/>
        <v>#DIV/0!</v>
      </c>
      <c r="U33" s="27"/>
      <c r="V33" s="27"/>
      <c r="W33" s="84" t="e">
        <f t="shared" si="6"/>
        <v>#DIV/0!</v>
      </c>
      <c r="X33" s="84">
        <f t="shared" si="9"/>
        <v>191</v>
      </c>
      <c r="Y33" s="84">
        <f t="shared" si="9"/>
        <v>156</v>
      </c>
      <c r="Z33" s="84">
        <f t="shared" si="7"/>
        <v>-18.324607329842934</v>
      </c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</row>
    <row r="34" spans="1:206" s="136" customFormat="1" ht="15" customHeight="1" x14ac:dyDescent="0.2">
      <c r="A34" s="57" t="s">
        <v>67</v>
      </c>
      <c r="B34" s="63" t="s">
        <v>70</v>
      </c>
      <c r="C34" s="27">
        <v>7858</v>
      </c>
      <c r="D34" s="27">
        <v>7313</v>
      </c>
      <c r="E34" s="84">
        <f t="shared" si="0"/>
        <v>-6.935607024688224</v>
      </c>
      <c r="F34" s="27">
        <v>374</v>
      </c>
      <c r="G34" s="27">
        <v>314</v>
      </c>
      <c r="H34" s="84">
        <f t="shared" si="1"/>
        <v>-16.042780748663105</v>
      </c>
      <c r="I34" s="27">
        <v>4433</v>
      </c>
      <c r="J34" s="27">
        <v>1692</v>
      </c>
      <c r="K34" s="84">
        <f t="shared" si="2"/>
        <v>-61.831716670426346</v>
      </c>
      <c r="L34" s="84">
        <f t="shared" si="8"/>
        <v>12665</v>
      </c>
      <c r="M34" s="84">
        <f t="shared" si="8"/>
        <v>9319</v>
      </c>
      <c r="N34" s="84">
        <f t="shared" si="3"/>
        <v>-26.419265692854324</v>
      </c>
      <c r="O34" s="27">
        <v>567</v>
      </c>
      <c r="P34" s="27">
        <v>665</v>
      </c>
      <c r="Q34" s="84">
        <f t="shared" si="4"/>
        <v>17.283950617283963</v>
      </c>
      <c r="R34" s="27"/>
      <c r="S34" s="27"/>
      <c r="T34" s="84" t="e">
        <f t="shared" si="5"/>
        <v>#DIV/0!</v>
      </c>
      <c r="U34" s="27"/>
      <c r="V34" s="27"/>
      <c r="W34" s="84" t="e">
        <f t="shared" si="6"/>
        <v>#DIV/0!</v>
      </c>
      <c r="X34" s="84">
        <f t="shared" si="9"/>
        <v>567</v>
      </c>
      <c r="Y34" s="84">
        <f t="shared" si="9"/>
        <v>665</v>
      </c>
      <c r="Z34" s="84">
        <f t="shared" si="7"/>
        <v>17.283950617283963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</row>
    <row r="35" spans="1:206" s="119" customFormat="1" ht="15" customHeight="1" x14ac:dyDescent="0.2">
      <c r="A35" s="177" t="s">
        <v>4</v>
      </c>
      <c r="B35" s="138" t="s">
        <v>95</v>
      </c>
      <c r="C35" s="147">
        <f>SUM(C8:C34)</f>
        <v>580152</v>
      </c>
      <c r="D35" s="147">
        <f>SUM(D8:D34)</f>
        <v>448802</v>
      </c>
      <c r="E35" s="138">
        <f t="shared" si="0"/>
        <v>-22.640618320715959</v>
      </c>
      <c r="F35" s="147">
        <f>SUM(F8:F34)</f>
        <v>34625</v>
      </c>
      <c r="G35" s="147">
        <f>SUM(G8:G34)</f>
        <v>35395</v>
      </c>
      <c r="H35" s="138">
        <f>G35/F35*100-100</f>
        <v>2.223826714801433</v>
      </c>
      <c r="I35" s="147">
        <f t="shared" ref="I35:J35" si="10">SUM(I8:I34)</f>
        <v>176310</v>
      </c>
      <c r="J35" s="147">
        <f t="shared" si="10"/>
        <v>121419</v>
      </c>
      <c r="K35" s="138">
        <f>J35/I35*100-100</f>
        <v>-31.133231240428799</v>
      </c>
      <c r="L35" s="147">
        <f t="shared" ref="L35:M35" si="11">C35+F35+I35</f>
        <v>791087</v>
      </c>
      <c r="M35" s="147">
        <f t="shared" si="11"/>
        <v>605616</v>
      </c>
      <c r="N35" s="147">
        <f t="shared" si="3"/>
        <v>-23.44508252568933</v>
      </c>
      <c r="O35" s="147">
        <f t="shared" ref="O35:P35" si="12">SUM(O8:O34)</f>
        <v>43424</v>
      </c>
      <c r="P35" s="147">
        <f t="shared" si="12"/>
        <v>39681</v>
      </c>
      <c r="Q35" s="138">
        <f t="shared" si="4"/>
        <v>-8.6196573323507693</v>
      </c>
      <c r="R35" s="147">
        <f t="shared" ref="R35:S35" si="13">SUM(R8:R34)</f>
        <v>7022</v>
      </c>
      <c r="S35" s="147">
        <f t="shared" si="13"/>
        <v>6786</v>
      </c>
      <c r="T35" s="138">
        <f t="shared" si="5"/>
        <v>-3.3608658501851352</v>
      </c>
      <c r="U35" s="147">
        <f t="shared" ref="U35:V35" si="14">SUM(U8:U34)</f>
        <v>31829</v>
      </c>
      <c r="V35" s="147">
        <f t="shared" si="14"/>
        <v>32553</v>
      </c>
      <c r="W35" s="138">
        <f t="shared" si="6"/>
        <v>2.2746551886644255</v>
      </c>
      <c r="X35" s="147">
        <f t="shared" ref="X35:Y35" si="15">O35+R35+U35</f>
        <v>82275</v>
      </c>
      <c r="Y35" s="147">
        <f t="shared" si="15"/>
        <v>79020</v>
      </c>
      <c r="Z35" s="147">
        <f t="shared" si="7"/>
        <v>-3.9562443026435687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</row>
    <row r="36" spans="1:206" s="122" customFormat="1" ht="30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spans="1:206" s="119" customFormat="1" ht="63" customHeight="1" x14ac:dyDescent="0.2">
      <c r="A37" s="293" t="s">
        <v>114</v>
      </c>
      <c r="B37" s="293"/>
      <c r="C37" s="295" t="s">
        <v>112</v>
      </c>
      <c r="D37" s="295"/>
      <c r="E37" s="295"/>
      <c r="F37" s="312" t="s">
        <v>0</v>
      </c>
      <c r="G37" s="295" t="s">
        <v>146</v>
      </c>
      <c r="H37" s="295"/>
      <c r="I37" s="295"/>
      <c r="J37" s="295"/>
      <c r="K37" s="295"/>
      <c r="L37" s="295"/>
      <c r="N37" s="293" t="s">
        <v>113</v>
      </c>
      <c r="O37" s="293"/>
      <c r="P37" s="293"/>
      <c r="Q37" s="295" t="s">
        <v>112</v>
      </c>
      <c r="R37" s="295"/>
      <c r="S37" s="295"/>
      <c r="T37" s="313" t="s">
        <v>0</v>
      </c>
      <c r="U37" s="297" t="s">
        <v>147</v>
      </c>
      <c r="V37" s="298"/>
      <c r="W37" s="298"/>
      <c r="X37" s="298"/>
      <c r="Y37" s="298"/>
      <c r="Z37" s="299"/>
      <c r="AA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</row>
    <row r="38" spans="1:206" s="119" customFormat="1" ht="33.75" customHeight="1" x14ac:dyDescent="0.2">
      <c r="A38" s="293"/>
      <c r="B38" s="293"/>
      <c r="C38" s="295"/>
      <c r="D38" s="295"/>
      <c r="E38" s="295"/>
      <c r="F38" s="312"/>
      <c r="G38" s="295" t="s">
        <v>11</v>
      </c>
      <c r="H38" s="295"/>
      <c r="I38" s="295"/>
      <c r="J38" s="295" t="s">
        <v>13</v>
      </c>
      <c r="K38" s="295"/>
      <c r="L38" s="295"/>
      <c r="N38" s="293"/>
      <c r="O38" s="293"/>
      <c r="P38" s="293"/>
      <c r="Q38" s="295"/>
      <c r="R38" s="295"/>
      <c r="S38" s="295"/>
      <c r="T38" s="314"/>
      <c r="U38" s="297" t="s">
        <v>80</v>
      </c>
      <c r="V38" s="298"/>
      <c r="W38" s="299"/>
      <c r="X38" s="297" t="s">
        <v>10</v>
      </c>
      <c r="Y38" s="298"/>
      <c r="Z38" s="299"/>
      <c r="AA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</row>
    <row r="39" spans="1:206" s="119" customFormat="1" ht="33.75" customHeight="1" x14ac:dyDescent="0.2">
      <c r="A39" s="293"/>
      <c r="B39" s="293"/>
      <c r="C39" s="295"/>
      <c r="D39" s="295"/>
      <c r="E39" s="295"/>
      <c r="F39" s="312"/>
      <c r="G39" s="121">
        <v>2021</v>
      </c>
      <c r="H39" s="121">
        <v>2022</v>
      </c>
      <c r="I39" s="121" t="s">
        <v>72</v>
      </c>
      <c r="J39" s="121">
        <v>2021</v>
      </c>
      <c r="K39" s="121">
        <v>2022</v>
      </c>
      <c r="L39" s="121" t="s">
        <v>72</v>
      </c>
      <c r="N39" s="293"/>
      <c r="O39" s="293"/>
      <c r="P39" s="293"/>
      <c r="Q39" s="295"/>
      <c r="R39" s="295"/>
      <c r="S39" s="295"/>
      <c r="T39" s="315"/>
      <c r="U39" s="121">
        <v>2021</v>
      </c>
      <c r="V39" s="121">
        <v>2022</v>
      </c>
      <c r="W39" s="121" t="s">
        <v>72</v>
      </c>
      <c r="X39" s="121">
        <v>2021</v>
      </c>
      <c r="Y39" s="121">
        <v>2022</v>
      </c>
      <c r="Z39" s="121" t="s">
        <v>72</v>
      </c>
      <c r="AA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</row>
    <row r="40" spans="1:206" s="119" customFormat="1" ht="15" customHeight="1" x14ac:dyDescent="0.2">
      <c r="A40" s="294" t="s">
        <v>2</v>
      </c>
      <c r="B40" s="294"/>
      <c r="C40" s="292" t="s">
        <v>3</v>
      </c>
      <c r="D40" s="292"/>
      <c r="E40" s="292"/>
      <c r="F40" s="124" t="s">
        <v>111</v>
      </c>
      <c r="G40" s="189">
        <v>1</v>
      </c>
      <c r="H40" s="189">
        <v>2</v>
      </c>
      <c r="I40" s="189">
        <v>3</v>
      </c>
      <c r="J40" s="189">
        <v>4</v>
      </c>
      <c r="K40" s="189">
        <v>5</v>
      </c>
      <c r="L40" s="189">
        <v>18</v>
      </c>
      <c r="N40" s="294" t="s">
        <v>2</v>
      </c>
      <c r="O40" s="294"/>
      <c r="P40" s="294"/>
      <c r="Q40" s="292" t="s">
        <v>3</v>
      </c>
      <c r="R40" s="292"/>
      <c r="S40" s="292"/>
      <c r="T40" s="124" t="s">
        <v>111</v>
      </c>
      <c r="U40" s="123">
        <v>1</v>
      </c>
      <c r="V40" s="123">
        <v>2</v>
      </c>
      <c r="W40" s="123">
        <v>3</v>
      </c>
      <c r="X40" s="123">
        <v>4</v>
      </c>
      <c r="Y40" s="123">
        <v>5</v>
      </c>
      <c r="Z40" s="123">
        <v>6</v>
      </c>
      <c r="AA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</row>
    <row r="41" spans="1:206" s="119" customFormat="1" ht="15" customHeight="1" x14ac:dyDescent="0.2">
      <c r="A41" s="292" t="s">
        <v>108</v>
      </c>
      <c r="B41" s="292"/>
      <c r="C41" s="287" t="s">
        <v>57</v>
      </c>
      <c r="D41" s="287"/>
      <c r="E41" s="287"/>
      <c r="F41" s="63" t="s">
        <v>94</v>
      </c>
      <c r="G41" s="27">
        <f>VLOOKUP(C41,$A$8:$Z$34,6,0)</f>
        <v>1655</v>
      </c>
      <c r="H41" s="27">
        <f>VLOOKUP(C41,$A$8:$Z$34,7,0)</f>
        <v>2232</v>
      </c>
      <c r="I41" s="84">
        <f t="shared" ref="I41:I68" si="16">H41/G41*100-100</f>
        <v>34.864048338368576</v>
      </c>
      <c r="J41" s="65">
        <f>VLOOKUP(C41,$A$8:$Z$34,18,0)</f>
        <v>816</v>
      </c>
      <c r="K41" s="65">
        <v>727</v>
      </c>
      <c r="L41" s="84">
        <f t="shared" ref="L41:L68" si="17">K41/J41*100-100</f>
        <v>-10.906862745098039</v>
      </c>
      <c r="N41" s="256" t="s">
        <v>102</v>
      </c>
      <c r="O41" s="257"/>
      <c r="P41" s="258"/>
      <c r="Q41" s="287" t="s">
        <v>27</v>
      </c>
      <c r="R41" s="287"/>
      <c r="S41" s="287"/>
      <c r="T41" s="63" t="s">
        <v>94</v>
      </c>
      <c r="U41" s="27">
        <f>VLOOKUP(Q41,$A$8:$Z$34,9,0)</f>
        <v>5169</v>
      </c>
      <c r="V41" s="27">
        <f>VLOOKUP(Q41,$A$8:$Z$34,10,0)</f>
        <v>1864</v>
      </c>
      <c r="W41" s="84">
        <f t="shared" ref="W41:W68" si="18">V41/U41*100-100</f>
        <v>-63.93886631843683</v>
      </c>
      <c r="X41" s="65">
        <f>VLOOKUP(Q41,$A$8:$Z$34,21,0)</f>
        <v>2781</v>
      </c>
      <c r="Y41" s="65">
        <v>2375</v>
      </c>
      <c r="Z41" s="84">
        <f t="shared" ref="Z41:Z68" si="19">Y41/X41*100-100</f>
        <v>-14.599065084501987</v>
      </c>
      <c r="AA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</row>
    <row r="42" spans="1:206" s="119" customFormat="1" ht="15" customHeight="1" x14ac:dyDescent="0.2">
      <c r="A42" s="292"/>
      <c r="B42" s="292"/>
      <c r="C42" s="290" t="s">
        <v>27</v>
      </c>
      <c r="D42" s="290"/>
      <c r="E42" s="290"/>
      <c r="F42" s="63" t="s">
        <v>20</v>
      </c>
      <c r="G42" s="27">
        <f t="shared" ref="G42:G67" si="20">VLOOKUP(C42,$A$8:$Z$34,6,0)</f>
        <v>1743</v>
      </c>
      <c r="H42" s="27">
        <f t="shared" ref="H42:H67" si="21">VLOOKUP(C42,$A$8:$Z$34,7,0)</f>
        <v>1286</v>
      </c>
      <c r="I42" s="84">
        <f t="shared" si="16"/>
        <v>-26.219162363740679</v>
      </c>
      <c r="J42" s="65">
        <f t="shared" ref="J42:J67" si="22">VLOOKUP(C42,$A$8:$Z$34,18,0)</f>
        <v>0</v>
      </c>
      <c r="K42" s="65"/>
      <c r="L42" s="84" t="e">
        <f t="shared" si="17"/>
        <v>#DIV/0!</v>
      </c>
      <c r="N42" s="259"/>
      <c r="O42" s="260"/>
      <c r="P42" s="261"/>
      <c r="Q42" s="290" t="s">
        <v>41</v>
      </c>
      <c r="R42" s="290"/>
      <c r="S42" s="290"/>
      <c r="T42" s="63" t="s">
        <v>20</v>
      </c>
      <c r="U42" s="27">
        <f t="shared" ref="U42:U67" si="23">VLOOKUP(Q42,$A$8:$Z$34,9,0)</f>
        <v>1892</v>
      </c>
      <c r="V42" s="27">
        <f t="shared" ref="V42:V67" si="24">VLOOKUP(Q42,$A$8:$Z$34,10,0)</f>
        <v>769</v>
      </c>
      <c r="W42" s="84">
        <f t="shared" si="18"/>
        <v>-59.355179704016912</v>
      </c>
      <c r="X42" s="65">
        <f t="shared" ref="X42:X67" si="25">VLOOKUP(Q42,$A$8:$Z$34,21,0)</f>
        <v>0</v>
      </c>
      <c r="Y42" s="65"/>
      <c r="Z42" s="84" t="e">
        <f t="shared" si="19"/>
        <v>#DIV/0!</v>
      </c>
      <c r="AA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</row>
    <row r="43" spans="1:206" s="119" customFormat="1" ht="15" customHeight="1" x14ac:dyDescent="0.2">
      <c r="A43" s="292"/>
      <c r="B43" s="292"/>
      <c r="C43" s="290" t="s">
        <v>41</v>
      </c>
      <c r="D43" s="290"/>
      <c r="E43" s="290"/>
      <c r="F43" s="63" t="s">
        <v>22</v>
      </c>
      <c r="G43" s="27">
        <f t="shared" si="20"/>
        <v>688</v>
      </c>
      <c r="H43" s="27">
        <f t="shared" si="21"/>
        <v>671</v>
      </c>
      <c r="I43" s="84">
        <f t="shared" si="16"/>
        <v>-2.4709302325581461</v>
      </c>
      <c r="J43" s="65">
        <f t="shared" si="22"/>
        <v>0</v>
      </c>
      <c r="K43" s="65"/>
      <c r="L43" s="84" t="e">
        <f t="shared" si="17"/>
        <v>#DIV/0!</v>
      </c>
      <c r="N43" s="256" t="s">
        <v>100</v>
      </c>
      <c r="O43" s="257"/>
      <c r="P43" s="258"/>
      <c r="Q43" s="287" t="s">
        <v>57</v>
      </c>
      <c r="R43" s="287"/>
      <c r="S43" s="287"/>
      <c r="T43" s="63" t="s">
        <v>22</v>
      </c>
      <c r="U43" s="27">
        <f t="shared" si="23"/>
        <v>6884</v>
      </c>
      <c r="V43" s="27">
        <f t="shared" si="24"/>
        <v>5164</v>
      </c>
      <c r="W43" s="84">
        <f t="shared" si="18"/>
        <v>-24.985473561882628</v>
      </c>
      <c r="X43" s="65">
        <f t="shared" si="25"/>
        <v>4178</v>
      </c>
      <c r="Y43" s="65">
        <v>5985</v>
      </c>
      <c r="Z43" s="84">
        <f t="shared" si="19"/>
        <v>43.250359023456184</v>
      </c>
      <c r="AA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</row>
    <row r="44" spans="1:206" s="119" customFormat="1" ht="15" customHeight="1" x14ac:dyDescent="0.2">
      <c r="A44" s="292"/>
      <c r="B44" s="292"/>
      <c r="C44" s="290" t="s">
        <v>49</v>
      </c>
      <c r="D44" s="290"/>
      <c r="E44" s="290"/>
      <c r="F44" s="63" t="s">
        <v>24</v>
      </c>
      <c r="G44" s="27">
        <f t="shared" si="20"/>
        <v>833</v>
      </c>
      <c r="H44" s="27">
        <f t="shared" si="21"/>
        <v>1003</v>
      </c>
      <c r="I44" s="84">
        <f t="shared" si="16"/>
        <v>20.408163265306129</v>
      </c>
      <c r="J44" s="65">
        <f t="shared" si="22"/>
        <v>0</v>
      </c>
      <c r="K44" s="65"/>
      <c r="L44" s="84" t="e">
        <f t="shared" si="17"/>
        <v>#DIV/0!</v>
      </c>
      <c r="N44" s="262"/>
      <c r="O44" s="263"/>
      <c r="P44" s="264"/>
      <c r="Q44" s="290" t="s">
        <v>49</v>
      </c>
      <c r="R44" s="290"/>
      <c r="S44" s="290"/>
      <c r="T44" s="63" t="s">
        <v>24</v>
      </c>
      <c r="U44" s="27">
        <f t="shared" si="23"/>
        <v>4389</v>
      </c>
      <c r="V44" s="27">
        <f t="shared" si="24"/>
        <v>1979</v>
      </c>
      <c r="W44" s="84">
        <f t="shared" si="18"/>
        <v>-54.910002278423335</v>
      </c>
      <c r="X44" s="65">
        <f t="shared" si="25"/>
        <v>0</v>
      </c>
      <c r="Y44" s="65"/>
      <c r="Z44" s="84" t="e">
        <f t="shared" si="19"/>
        <v>#DIV/0!</v>
      </c>
      <c r="AA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</row>
    <row r="45" spans="1:206" s="119" customFormat="1" ht="15" customHeight="1" x14ac:dyDescent="0.2">
      <c r="A45" s="286" t="s">
        <v>105</v>
      </c>
      <c r="B45" s="286"/>
      <c r="C45" s="287" t="s">
        <v>25</v>
      </c>
      <c r="D45" s="287"/>
      <c r="E45" s="287"/>
      <c r="F45" s="63" t="s">
        <v>26</v>
      </c>
      <c r="G45" s="27">
        <f t="shared" si="20"/>
        <v>2676</v>
      </c>
      <c r="H45" s="27">
        <f t="shared" si="21"/>
        <v>2971</v>
      </c>
      <c r="I45" s="84">
        <f t="shared" si="16"/>
        <v>11.02391629297459</v>
      </c>
      <c r="J45" s="65">
        <f t="shared" si="22"/>
        <v>955</v>
      </c>
      <c r="K45" s="65">
        <v>974</v>
      </c>
      <c r="L45" s="84">
        <f t="shared" si="17"/>
        <v>1.9895287958115091</v>
      </c>
      <c r="N45" s="259"/>
      <c r="O45" s="260"/>
      <c r="P45" s="261"/>
      <c r="Q45" s="290" t="s">
        <v>53</v>
      </c>
      <c r="R45" s="290"/>
      <c r="S45" s="290"/>
      <c r="T45" s="63" t="s">
        <v>26</v>
      </c>
      <c r="U45" s="27">
        <f t="shared" si="23"/>
        <v>4385</v>
      </c>
      <c r="V45" s="27">
        <f t="shared" si="24"/>
        <v>1925</v>
      </c>
      <c r="W45" s="84">
        <f t="shared" si="18"/>
        <v>-56.100342075256556</v>
      </c>
      <c r="X45" s="65">
        <f t="shared" si="25"/>
        <v>0</v>
      </c>
      <c r="Y45" s="65"/>
      <c r="Z45" s="84" t="e">
        <f t="shared" si="19"/>
        <v>#DIV/0!</v>
      </c>
      <c r="AA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</row>
    <row r="46" spans="1:206" s="119" customFormat="1" ht="15" customHeight="1" x14ac:dyDescent="0.2">
      <c r="A46" s="286"/>
      <c r="B46" s="286"/>
      <c r="C46" s="290" t="s">
        <v>33</v>
      </c>
      <c r="D46" s="290"/>
      <c r="E46" s="290"/>
      <c r="F46" s="63" t="s">
        <v>28</v>
      </c>
      <c r="G46" s="27">
        <f t="shared" si="20"/>
        <v>1576</v>
      </c>
      <c r="H46" s="27">
        <f t="shared" si="21"/>
        <v>1890</v>
      </c>
      <c r="I46" s="84">
        <f t="shared" si="16"/>
        <v>19.923857868020306</v>
      </c>
      <c r="J46" s="65">
        <f t="shared" si="22"/>
        <v>0</v>
      </c>
      <c r="K46" s="65"/>
      <c r="L46" s="84" t="e">
        <f t="shared" si="17"/>
        <v>#DIV/0!</v>
      </c>
      <c r="N46" s="265" t="s">
        <v>98</v>
      </c>
      <c r="O46" s="266"/>
      <c r="P46" s="267"/>
      <c r="Q46" s="288" t="s">
        <v>25</v>
      </c>
      <c r="R46" s="288"/>
      <c r="S46" s="288"/>
      <c r="T46" s="63" t="s">
        <v>28</v>
      </c>
      <c r="U46" s="27">
        <f t="shared" si="23"/>
        <v>8128</v>
      </c>
      <c r="V46" s="27">
        <f t="shared" si="24"/>
        <v>4758</v>
      </c>
      <c r="W46" s="84">
        <f t="shared" si="18"/>
        <v>-41.461614173228348</v>
      </c>
      <c r="X46" s="65">
        <f t="shared" si="25"/>
        <v>5896</v>
      </c>
      <c r="Y46" s="65">
        <v>5356</v>
      </c>
      <c r="Z46" s="84">
        <f t="shared" si="19"/>
        <v>-9.1587516960651243</v>
      </c>
      <c r="AA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</row>
    <row r="47" spans="1:206" s="119" customFormat="1" ht="15" customHeight="1" x14ac:dyDescent="0.2">
      <c r="A47" s="286"/>
      <c r="B47" s="286"/>
      <c r="C47" s="290" t="s">
        <v>39</v>
      </c>
      <c r="D47" s="290"/>
      <c r="E47" s="290"/>
      <c r="F47" s="63" t="s">
        <v>30</v>
      </c>
      <c r="G47" s="27">
        <f t="shared" si="20"/>
        <v>479</v>
      </c>
      <c r="H47" s="27">
        <f t="shared" si="21"/>
        <v>286</v>
      </c>
      <c r="I47" s="84">
        <f t="shared" si="16"/>
        <v>-40.292275574112736</v>
      </c>
      <c r="J47" s="65">
        <f t="shared" si="22"/>
        <v>0</v>
      </c>
      <c r="K47" s="65"/>
      <c r="L47" s="84" t="e">
        <f t="shared" si="17"/>
        <v>#DIV/0!</v>
      </c>
      <c r="N47" s="268"/>
      <c r="O47" s="269"/>
      <c r="P47" s="270"/>
      <c r="Q47" s="289" t="s">
        <v>33</v>
      </c>
      <c r="R47" s="289"/>
      <c r="S47" s="289"/>
      <c r="T47" s="63" t="s">
        <v>30</v>
      </c>
      <c r="U47" s="27">
        <f t="shared" si="23"/>
        <v>3593</v>
      </c>
      <c r="V47" s="27">
        <f t="shared" si="24"/>
        <v>2404</v>
      </c>
      <c r="W47" s="84">
        <f t="shared" si="18"/>
        <v>-33.092123573615368</v>
      </c>
      <c r="X47" s="65">
        <f t="shared" si="25"/>
        <v>0</v>
      </c>
      <c r="Y47" s="65"/>
      <c r="Z47" s="84" t="e">
        <f t="shared" si="19"/>
        <v>#DIV/0!</v>
      </c>
      <c r="AA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</row>
    <row r="48" spans="1:206" s="119" customFormat="1" ht="15" customHeight="1" x14ac:dyDescent="0.2">
      <c r="A48" s="292" t="s">
        <v>110</v>
      </c>
      <c r="B48" s="292"/>
      <c r="C48" s="287" t="s">
        <v>71</v>
      </c>
      <c r="D48" s="287"/>
      <c r="E48" s="287"/>
      <c r="F48" s="63" t="s">
        <v>32</v>
      </c>
      <c r="G48" s="27">
        <f t="shared" si="20"/>
        <v>0</v>
      </c>
      <c r="H48" s="27">
        <f t="shared" si="21"/>
        <v>0</v>
      </c>
      <c r="I48" s="84" t="e">
        <f t="shared" si="16"/>
        <v>#DIV/0!</v>
      </c>
      <c r="J48" s="65">
        <f t="shared" si="22"/>
        <v>0</v>
      </c>
      <c r="K48" s="67"/>
      <c r="L48" s="84" t="e">
        <f t="shared" si="17"/>
        <v>#DIV/0!</v>
      </c>
      <c r="N48" s="271"/>
      <c r="O48" s="272"/>
      <c r="P48" s="273"/>
      <c r="Q48" s="289" t="s">
        <v>39</v>
      </c>
      <c r="R48" s="289"/>
      <c r="S48" s="289"/>
      <c r="T48" s="63" t="s">
        <v>32</v>
      </c>
      <c r="U48" s="27">
        <f t="shared" si="23"/>
        <v>3892</v>
      </c>
      <c r="V48" s="27">
        <f t="shared" si="24"/>
        <v>1601</v>
      </c>
      <c r="W48" s="84">
        <f t="shared" si="18"/>
        <v>-58.864337101747175</v>
      </c>
      <c r="X48" s="65">
        <f t="shared" si="25"/>
        <v>0</v>
      </c>
      <c r="Y48" s="65"/>
      <c r="Z48" s="84" t="e">
        <f t="shared" si="19"/>
        <v>#DIV/0!</v>
      </c>
      <c r="AA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</row>
    <row r="49" spans="1:206" s="119" customFormat="1" ht="15" customHeight="1" x14ac:dyDescent="0.2">
      <c r="A49" s="292"/>
      <c r="B49" s="292"/>
      <c r="C49" s="291" t="s">
        <v>19</v>
      </c>
      <c r="D49" s="291"/>
      <c r="E49" s="291"/>
      <c r="F49" s="63" t="s">
        <v>34</v>
      </c>
      <c r="G49" s="27">
        <f t="shared" si="20"/>
        <v>0</v>
      </c>
      <c r="H49" s="27">
        <f t="shared" si="21"/>
        <v>0</v>
      </c>
      <c r="I49" s="84" t="e">
        <f t="shared" si="16"/>
        <v>#DIV/0!</v>
      </c>
      <c r="J49" s="65">
        <f t="shared" si="22"/>
        <v>0</v>
      </c>
      <c r="K49" s="67"/>
      <c r="L49" s="84" t="e">
        <f t="shared" si="17"/>
        <v>#DIV/0!</v>
      </c>
      <c r="N49" s="256" t="s">
        <v>103</v>
      </c>
      <c r="O49" s="257"/>
      <c r="P49" s="258"/>
      <c r="Q49" s="287" t="s">
        <v>71</v>
      </c>
      <c r="R49" s="287"/>
      <c r="S49" s="287"/>
      <c r="T49" s="63" t="s">
        <v>34</v>
      </c>
      <c r="U49" s="27">
        <f t="shared" si="23"/>
        <v>0</v>
      </c>
      <c r="V49" s="27">
        <f t="shared" si="24"/>
        <v>0</v>
      </c>
      <c r="W49" s="84" t="e">
        <f t="shared" si="18"/>
        <v>#DIV/0!</v>
      </c>
      <c r="X49" s="65">
        <f t="shared" si="25"/>
        <v>0</v>
      </c>
      <c r="Y49" s="68"/>
      <c r="Z49" s="84" t="e">
        <f t="shared" si="19"/>
        <v>#DIV/0!</v>
      </c>
      <c r="AA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</row>
    <row r="50" spans="1:206" s="119" customFormat="1" ht="15" customHeight="1" x14ac:dyDescent="0.2">
      <c r="A50" s="292" t="s">
        <v>109</v>
      </c>
      <c r="B50" s="292"/>
      <c r="C50" s="287" t="s">
        <v>47</v>
      </c>
      <c r="D50" s="287"/>
      <c r="E50" s="287"/>
      <c r="F50" s="63" t="s">
        <v>36</v>
      </c>
      <c r="G50" s="27">
        <f t="shared" si="20"/>
        <v>1643</v>
      </c>
      <c r="H50" s="27">
        <f t="shared" si="21"/>
        <v>2089</v>
      </c>
      <c r="I50" s="84">
        <f t="shared" si="16"/>
        <v>27.145465611685935</v>
      </c>
      <c r="J50" s="65">
        <f t="shared" si="22"/>
        <v>508</v>
      </c>
      <c r="K50" s="65">
        <v>483</v>
      </c>
      <c r="L50" s="84">
        <f t="shared" si="17"/>
        <v>-4.9212598425196887</v>
      </c>
      <c r="N50" s="259"/>
      <c r="O50" s="260"/>
      <c r="P50" s="261"/>
      <c r="Q50" s="291" t="s">
        <v>19</v>
      </c>
      <c r="R50" s="291"/>
      <c r="S50" s="291"/>
      <c r="T50" s="63" t="s">
        <v>36</v>
      </c>
      <c r="U50" s="27">
        <f t="shared" si="23"/>
        <v>0</v>
      </c>
      <c r="V50" s="27">
        <f t="shared" si="24"/>
        <v>0</v>
      </c>
      <c r="W50" s="84" t="e">
        <f t="shared" si="18"/>
        <v>#DIV/0!</v>
      </c>
      <c r="X50" s="65">
        <f t="shared" si="25"/>
        <v>0</v>
      </c>
      <c r="Y50" s="27"/>
      <c r="Z50" s="84" t="e">
        <f t="shared" si="19"/>
        <v>#DIV/0!</v>
      </c>
      <c r="AA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</row>
    <row r="51" spans="1:206" s="119" customFormat="1" ht="15" customHeight="1" x14ac:dyDescent="0.2">
      <c r="A51" s="292"/>
      <c r="B51" s="292"/>
      <c r="C51" s="290" t="s">
        <v>45</v>
      </c>
      <c r="D51" s="290"/>
      <c r="E51" s="290"/>
      <c r="F51" s="63" t="s">
        <v>38</v>
      </c>
      <c r="G51" s="27">
        <f t="shared" si="20"/>
        <v>1183</v>
      </c>
      <c r="H51" s="27">
        <f t="shared" si="21"/>
        <v>1224</v>
      </c>
      <c r="I51" s="84">
        <f t="shared" si="16"/>
        <v>3.4657650042265544</v>
      </c>
      <c r="J51" s="65">
        <f t="shared" si="22"/>
        <v>0</v>
      </c>
      <c r="K51" s="65"/>
      <c r="L51" s="84" t="e">
        <f t="shared" si="17"/>
        <v>#DIV/0!</v>
      </c>
      <c r="N51" s="256" t="s">
        <v>101</v>
      </c>
      <c r="O51" s="257"/>
      <c r="P51" s="258"/>
      <c r="Q51" s="274" t="s">
        <v>47</v>
      </c>
      <c r="R51" s="275"/>
      <c r="S51" s="276"/>
      <c r="T51" s="63" t="s">
        <v>38</v>
      </c>
      <c r="U51" s="27">
        <f t="shared" si="23"/>
        <v>7944</v>
      </c>
      <c r="V51" s="27">
        <f t="shared" si="24"/>
        <v>5489</v>
      </c>
      <c r="W51" s="84">
        <f t="shared" si="18"/>
        <v>-30.903826787512585</v>
      </c>
      <c r="X51" s="65">
        <f t="shared" si="25"/>
        <v>3138</v>
      </c>
      <c r="Y51" s="65">
        <v>1919</v>
      </c>
      <c r="Z51" s="84">
        <f t="shared" si="19"/>
        <v>-38.846398980242192</v>
      </c>
      <c r="AA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</row>
    <row r="52" spans="1:206" s="119" customFormat="1" ht="15" customHeight="1" x14ac:dyDescent="0.2">
      <c r="A52" s="292"/>
      <c r="B52" s="292"/>
      <c r="C52" s="290" t="s">
        <v>59</v>
      </c>
      <c r="D52" s="290"/>
      <c r="E52" s="290"/>
      <c r="F52" s="63" t="s">
        <v>40</v>
      </c>
      <c r="G52" s="27">
        <f t="shared" si="20"/>
        <v>505</v>
      </c>
      <c r="H52" s="27">
        <f t="shared" si="21"/>
        <v>0</v>
      </c>
      <c r="I52" s="84">
        <f t="shared" si="16"/>
        <v>-100</v>
      </c>
      <c r="J52" s="65">
        <f t="shared" si="22"/>
        <v>0</v>
      </c>
      <c r="K52" s="65"/>
      <c r="L52" s="84" t="e">
        <f t="shared" si="17"/>
        <v>#DIV/0!</v>
      </c>
      <c r="N52" s="262"/>
      <c r="O52" s="263"/>
      <c r="P52" s="264"/>
      <c r="Q52" s="277" t="s">
        <v>45</v>
      </c>
      <c r="R52" s="278"/>
      <c r="S52" s="279"/>
      <c r="T52" s="63" t="s">
        <v>40</v>
      </c>
      <c r="U52" s="27">
        <f t="shared" si="23"/>
        <v>4763</v>
      </c>
      <c r="V52" s="27">
        <f t="shared" si="24"/>
        <v>2530</v>
      </c>
      <c r="W52" s="84">
        <f t="shared" si="18"/>
        <v>-46.88221709006929</v>
      </c>
      <c r="X52" s="65">
        <f t="shared" si="25"/>
        <v>0</v>
      </c>
      <c r="Y52" s="65"/>
      <c r="Z52" s="84" t="e">
        <f t="shared" si="19"/>
        <v>#DIV/0!</v>
      </c>
      <c r="AA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</row>
    <row r="53" spans="1:206" s="119" customFormat="1" ht="15" customHeight="1" x14ac:dyDescent="0.2">
      <c r="A53" s="286" t="s">
        <v>104</v>
      </c>
      <c r="B53" s="286"/>
      <c r="C53" s="288" t="s">
        <v>69</v>
      </c>
      <c r="D53" s="288"/>
      <c r="E53" s="288"/>
      <c r="F53" s="63" t="s">
        <v>42</v>
      </c>
      <c r="G53" s="27">
        <f t="shared" si="20"/>
        <v>11752</v>
      </c>
      <c r="H53" s="27">
        <f t="shared" si="21"/>
        <v>11624</v>
      </c>
      <c r="I53" s="85">
        <f t="shared" si="16"/>
        <v>-1.0891763104152545</v>
      </c>
      <c r="J53" s="65">
        <f t="shared" si="22"/>
        <v>3557</v>
      </c>
      <c r="K53" s="65">
        <v>3575</v>
      </c>
      <c r="L53" s="85">
        <f t="shared" si="17"/>
        <v>0.50604441945458234</v>
      </c>
      <c r="N53" s="259"/>
      <c r="O53" s="260"/>
      <c r="P53" s="261"/>
      <c r="Q53" s="277" t="s">
        <v>59</v>
      </c>
      <c r="R53" s="278"/>
      <c r="S53" s="279"/>
      <c r="T53" s="63" t="s">
        <v>42</v>
      </c>
      <c r="U53" s="27">
        <f t="shared" si="23"/>
        <v>2035</v>
      </c>
      <c r="V53" s="27">
        <f t="shared" si="24"/>
        <v>0</v>
      </c>
      <c r="W53" s="84">
        <f t="shared" si="18"/>
        <v>-100</v>
      </c>
      <c r="X53" s="65">
        <f t="shared" si="25"/>
        <v>0</v>
      </c>
      <c r="Y53" s="65"/>
      <c r="Z53" s="84" t="e">
        <f t="shared" si="19"/>
        <v>#DIV/0!</v>
      </c>
      <c r="AA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</row>
    <row r="54" spans="1:206" s="136" customFormat="1" ht="15" customHeight="1" x14ac:dyDescent="0.2">
      <c r="A54" s="286"/>
      <c r="B54" s="286"/>
      <c r="C54" s="289" t="s">
        <v>37</v>
      </c>
      <c r="D54" s="289"/>
      <c r="E54" s="289"/>
      <c r="F54" s="63" t="s">
        <v>44</v>
      </c>
      <c r="G54" s="27">
        <f t="shared" si="20"/>
        <v>1990</v>
      </c>
      <c r="H54" s="27">
        <f t="shared" si="21"/>
        <v>2136</v>
      </c>
      <c r="I54" s="85">
        <f t="shared" si="16"/>
        <v>7.3366834170854247</v>
      </c>
      <c r="J54" s="65">
        <f t="shared" si="22"/>
        <v>0</v>
      </c>
      <c r="K54" s="65"/>
      <c r="L54" s="85" t="e">
        <f t="shared" si="17"/>
        <v>#DIV/0!</v>
      </c>
      <c r="N54" s="265" t="s">
        <v>96</v>
      </c>
      <c r="O54" s="266"/>
      <c r="P54" s="267"/>
      <c r="Q54" s="280" t="s">
        <v>69</v>
      </c>
      <c r="R54" s="281"/>
      <c r="S54" s="282"/>
      <c r="T54" s="63" t="s">
        <v>44</v>
      </c>
      <c r="U54" s="27">
        <f t="shared" si="23"/>
        <v>39574</v>
      </c>
      <c r="V54" s="27">
        <f t="shared" si="24"/>
        <v>31167</v>
      </c>
      <c r="W54" s="84">
        <f t="shared" si="18"/>
        <v>-21.243745893768633</v>
      </c>
      <c r="X54" s="65">
        <f t="shared" si="25"/>
        <v>7954</v>
      </c>
      <c r="Y54" s="65">
        <v>8436</v>
      </c>
      <c r="Z54" s="84">
        <f t="shared" si="19"/>
        <v>6.0598441035956796</v>
      </c>
      <c r="AA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</row>
    <row r="55" spans="1:206" s="119" customFormat="1" ht="15" customHeight="1" x14ac:dyDescent="0.2">
      <c r="A55" s="286"/>
      <c r="B55" s="286"/>
      <c r="C55" s="290" t="s">
        <v>53</v>
      </c>
      <c r="D55" s="290"/>
      <c r="E55" s="290"/>
      <c r="F55" s="63" t="s">
        <v>46</v>
      </c>
      <c r="G55" s="27">
        <f t="shared" si="20"/>
        <v>476</v>
      </c>
      <c r="H55" s="27">
        <f t="shared" si="21"/>
        <v>459</v>
      </c>
      <c r="I55" s="84">
        <f t="shared" si="16"/>
        <v>-3.5714285714285694</v>
      </c>
      <c r="J55" s="65">
        <f t="shared" si="22"/>
        <v>0</v>
      </c>
      <c r="K55" s="65"/>
      <c r="L55" s="84" t="e">
        <f t="shared" si="17"/>
        <v>#DIV/0!</v>
      </c>
      <c r="N55" s="268"/>
      <c r="O55" s="269"/>
      <c r="P55" s="270"/>
      <c r="Q55" s="283" t="s">
        <v>37</v>
      </c>
      <c r="R55" s="284"/>
      <c r="S55" s="285"/>
      <c r="T55" s="63" t="s">
        <v>46</v>
      </c>
      <c r="U55" s="27">
        <f t="shared" si="23"/>
        <v>10970</v>
      </c>
      <c r="V55" s="27">
        <f t="shared" si="24"/>
        <v>8470</v>
      </c>
      <c r="W55" s="84">
        <f t="shared" si="18"/>
        <v>-22.789425706472201</v>
      </c>
      <c r="X55" s="65">
        <f t="shared" si="25"/>
        <v>0</v>
      </c>
      <c r="Y55" s="65"/>
      <c r="Z55" s="84" t="e">
        <f t="shared" si="19"/>
        <v>#DIV/0!</v>
      </c>
      <c r="AA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</row>
    <row r="56" spans="1:206" ht="12.75" customHeight="1" x14ac:dyDescent="0.2">
      <c r="A56" s="286"/>
      <c r="B56" s="286"/>
      <c r="C56" s="290" t="s">
        <v>63</v>
      </c>
      <c r="D56" s="290"/>
      <c r="E56" s="290"/>
      <c r="F56" s="63" t="s">
        <v>48</v>
      </c>
      <c r="G56" s="27">
        <f t="shared" si="20"/>
        <v>1022</v>
      </c>
      <c r="H56" s="27">
        <f t="shared" si="21"/>
        <v>980</v>
      </c>
      <c r="I56" s="84">
        <f t="shared" si="16"/>
        <v>-4.1095890410959015</v>
      </c>
      <c r="J56" s="65">
        <f t="shared" si="22"/>
        <v>0</v>
      </c>
      <c r="K56" s="65"/>
      <c r="L56" s="84" t="e">
        <f t="shared" si="17"/>
        <v>#DIV/0!</v>
      </c>
      <c r="N56" s="268"/>
      <c r="O56" s="269"/>
      <c r="P56" s="270"/>
      <c r="Q56" s="283" t="s">
        <v>63</v>
      </c>
      <c r="R56" s="284"/>
      <c r="S56" s="285"/>
      <c r="T56" s="63" t="s">
        <v>48</v>
      </c>
      <c r="U56" s="27">
        <f t="shared" si="23"/>
        <v>2746</v>
      </c>
      <c r="V56" s="27">
        <f t="shared" si="24"/>
        <v>1770</v>
      </c>
      <c r="W56" s="84">
        <f t="shared" si="18"/>
        <v>-35.542607428987623</v>
      </c>
      <c r="X56" s="65">
        <f t="shared" si="25"/>
        <v>0</v>
      </c>
      <c r="Y56" s="65"/>
      <c r="Z56" s="84" t="e">
        <f t="shared" si="19"/>
        <v>#DIV/0!</v>
      </c>
    </row>
    <row r="57" spans="1:206" ht="12.75" customHeight="1" x14ac:dyDescent="0.2">
      <c r="A57" s="286"/>
      <c r="B57" s="286"/>
      <c r="C57" s="290" t="s">
        <v>67</v>
      </c>
      <c r="D57" s="290"/>
      <c r="E57" s="290"/>
      <c r="F57" s="63" t="s">
        <v>50</v>
      </c>
      <c r="G57" s="27">
        <f t="shared" si="20"/>
        <v>374</v>
      </c>
      <c r="H57" s="27">
        <f t="shared" si="21"/>
        <v>314</v>
      </c>
      <c r="I57" s="84">
        <f t="shared" si="16"/>
        <v>-16.042780748663105</v>
      </c>
      <c r="J57" s="65">
        <f t="shared" si="22"/>
        <v>0</v>
      </c>
      <c r="K57" s="65"/>
      <c r="L57" s="84" t="e">
        <f t="shared" si="17"/>
        <v>#DIV/0!</v>
      </c>
      <c r="N57" s="271"/>
      <c r="O57" s="272"/>
      <c r="P57" s="273"/>
      <c r="Q57" s="283" t="s">
        <v>67</v>
      </c>
      <c r="R57" s="284"/>
      <c r="S57" s="285"/>
      <c r="T57" s="63" t="s">
        <v>50</v>
      </c>
      <c r="U57" s="27">
        <f t="shared" si="23"/>
        <v>4433</v>
      </c>
      <c r="V57" s="27">
        <f t="shared" si="24"/>
        <v>1692</v>
      </c>
      <c r="W57" s="84">
        <f t="shared" si="18"/>
        <v>-61.831716670426346</v>
      </c>
      <c r="X57" s="65">
        <f t="shared" si="25"/>
        <v>0</v>
      </c>
      <c r="Y57" s="65"/>
      <c r="Z57" s="84" t="e">
        <f t="shared" si="19"/>
        <v>#DIV/0!</v>
      </c>
    </row>
    <row r="58" spans="1:206" ht="12.75" customHeight="1" x14ac:dyDescent="0.2">
      <c r="A58" s="286" t="s">
        <v>107</v>
      </c>
      <c r="B58" s="286"/>
      <c r="C58" s="288" t="s">
        <v>51</v>
      </c>
      <c r="D58" s="288"/>
      <c r="E58" s="288"/>
      <c r="F58" s="63" t="s">
        <v>52</v>
      </c>
      <c r="G58" s="27">
        <f t="shared" si="20"/>
        <v>466</v>
      </c>
      <c r="H58" s="27">
        <f t="shared" si="21"/>
        <v>532</v>
      </c>
      <c r="I58" s="84">
        <f t="shared" si="16"/>
        <v>14.163090128755357</v>
      </c>
      <c r="J58" s="65">
        <f t="shared" si="22"/>
        <v>545</v>
      </c>
      <c r="K58" s="65">
        <v>420</v>
      </c>
      <c r="L58" s="85">
        <f t="shared" si="17"/>
        <v>-22.935779816513758</v>
      </c>
      <c r="N58" s="265" t="s">
        <v>99</v>
      </c>
      <c r="O58" s="266"/>
      <c r="P58" s="267"/>
      <c r="Q58" s="280" t="s">
        <v>21</v>
      </c>
      <c r="R58" s="281"/>
      <c r="S58" s="282"/>
      <c r="T58" s="63" t="s">
        <v>52</v>
      </c>
      <c r="U58" s="27">
        <f t="shared" si="23"/>
        <v>6720</v>
      </c>
      <c r="V58" s="27">
        <f t="shared" si="24"/>
        <v>3504</v>
      </c>
      <c r="W58" s="85">
        <f t="shared" si="18"/>
        <v>-47.857142857142854</v>
      </c>
      <c r="X58" s="65">
        <f t="shared" si="25"/>
        <v>3689</v>
      </c>
      <c r="Y58" s="65">
        <v>4080</v>
      </c>
      <c r="Z58" s="85">
        <f t="shared" si="19"/>
        <v>10.599078341013836</v>
      </c>
    </row>
    <row r="59" spans="1:206" ht="12.75" customHeight="1" x14ac:dyDescent="0.2">
      <c r="A59" s="286"/>
      <c r="B59" s="286"/>
      <c r="C59" s="290" t="s">
        <v>21</v>
      </c>
      <c r="D59" s="290"/>
      <c r="E59" s="290"/>
      <c r="F59" s="63" t="s">
        <v>54</v>
      </c>
      <c r="G59" s="27">
        <f t="shared" si="20"/>
        <v>575</v>
      </c>
      <c r="H59" s="27">
        <f t="shared" si="21"/>
        <v>677</v>
      </c>
      <c r="I59" s="84">
        <f t="shared" si="16"/>
        <v>17.739130434782609</v>
      </c>
      <c r="J59" s="65">
        <f t="shared" si="22"/>
        <v>0</v>
      </c>
      <c r="K59" s="65"/>
      <c r="L59" s="85" t="e">
        <f t="shared" si="17"/>
        <v>#DIV/0!</v>
      </c>
      <c r="N59" s="268"/>
      <c r="O59" s="269"/>
      <c r="P59" s="270"/>
      <c r="Q59" s="283" t="s">
        <v>29</v>
      </c>
      <c r="R59" s="284"/>
      <c r="S59" s="285"/>
      <c r="T59" s="63" t="s">
        <v>54</v>
      </c>
      <c r="U59" s="27">
        <f t="shared" si="23"/>
        <v>25547</v>
      </c>
      <c r="V59" s="27">
        <f t="shared" si="24"/>
        <v>17251</v>
      </c>
      <c r="W59" s="85">
        <f t="shared" si="18"/>
        <v>-32.4734802520844</v>
      </c>
      <c r="X59" s="65">
        <f t="shared" si="25"/>
        <v>0</v>
      </c>
      <c r="Y59" s="65"/>
      <c r="Z59" s="85" t="e">
        <f t="shared" si="19"/>
        <v>#DIV/0!</v>
      </c>
    </row>
    <row r="60" spans="1:206" ht="12.75" customHeight="1" x14ac:dyDescent="0.2">
      <c r="A60" s="286"/>
      <c r="B60" s="286"/>
      <c r="C60" s="290" t="s">
        <v>23</v>
      </c>
      <c r="D60" s="290"/>
      <c r="E60" s="290"/>
      <c r="F60" s="63" t="s">
        <v>56</v>
      </c>
      <c r="G60" s="27">
        <f t="shared" si="20"/>
        <v>313</v>
      </c>
      <c r="H60" s="27">
        <f t="shared" si="21"/>
        <v>271</v>
      </c>
      <c r="I60" s="84">
        <f t="shared" si="16"/>
        <v>-13.418530351437695</v>
      </c>
      <c r="J60" s="65">
        <f t="shared" si="22"/>
        <v>0</v>
      </c>
      <c r="K60" s="65"/>
      <c r="L60" s="84" t="e">
        <f t="shared" si="17"/>
        <v>#DIV/0!</v>
      </c>
      <c r="N60" s="268"/>
      <c r="O60" s="269"/>
      <c r="P60" s="270"/>
      <c r="Q60" s="277" t="s">
        <v>61</v>
      </c>
      <c r="R60" s="278"/>
      <c r="S60" s="279"/>
      <c r="T60" s="63" t="s">
        <v>56</v>
      </c>
      <c r="U60" s="27">
        <f t="shared" si="23"/>
        <v>4517</v>
      </c>
      <c r="V60" s="27">
        <f t="shared" si="24"/>
        <v>3510</v>
      </c>
      <c r="W60" s="84">
        <f t="shared" si="18"/>
        <v>-22.293557671020594</v>
      </c>
      <c r="X60" s="65">
        <f t="shared" si="25"/>
        <v>0</v>
      </c>
      <c r="Y60" s="65"/>
      <c r="Z60" s="84" t="e">
        <f t="shared" si="19"/>
        <v>#DIV/0!</v>
      </c>
    </row>
    <row r="61" spans="1:206" ht="12.75" customHeight="1" x14ac:dyDescent="0.2">
      <c r="A61" s="286"/>
      <c r="B61" s="286"/>
      <c r="C61" s="290" t="s">
        <v>29</v>
      </c>
      <c r="D61" s="290"/>
      <c r="E61" s="290"/>
      <c r="F61" s="63" t="s">
        <v>58</v>
      </c>
      <c r="G61" s="27">
        <f t="shared" si="20"/>
        <v>723</v>
      </c>
      <c r="H61" s="27">
        <f t="shared" si="21"/>
        <v>703</v>
      </c>
      <c r="I61" s="84">
        <f t="shared" si="16"/>
        <v>-2.766251728907335</v>
      </c>
      <c r="J61" s="65">
        <f t="shared" si="22"/>
        <v>0</v>
      </c>
      <c r="K61" s="65"/>
      <c r="L61" s="84" t="e">
        <f t="shared" si="17"/>
        <v>#DIV/0!</v>
      </c>
      <c r="N61" s="271"/>
      <c r="O61" s="272"/>
      <c r="P61" s="273"/>
      <c r="Q61" s="277" t="s">
        <v>65</v>
      </c>
      <c r="R61" s="278"/>
      <c r="S61" s="279"/>
      <c r="T61" s="63" t="s">
        <v>58</v>
      </c>
      <c r="U61" s="27">
        <f t="shared" si="23"/>
        <v>2586</v>
      </c>
      <c r="V61" s="27">
        <f t="shared" si="24"/>
        <v>958</v>
      </c>
      <c r="W61" s="84">
        <f t="shared" si="18"/>
        <v>-62.954369682907966</v>
      </c>
      <c r="X61" s="65">
        <f t="shared" si="25"/>
        <v>0</v>
      </c>
      <c r="Y61" s="65"/>
      <c r="Z61" s="84" t="e">
        <f t="shared" si="19"/>
        <v>#DIV/0!</v>
      </c>
    </row>
    <row r="62" spans="1:206" ht="12.75" customHeight="1" x14ac:dyDescent="0.2">
      <c r="A62" s="286"/>
      <c r="B62" s="286"/>
      <c r="C62" s="290" t="s">
        <v>61</v>
      </c>
      <c r="D62" s="290"/>
      <c r="E62" s="290"/>
      <c r="F62" s="63" t="s">
        <v>60</v>
      </c>
      <c r="G62" s="27">
        <f t="shared" si="20"/>
        <v>560</v>
      </c>
      <c r="H62" s="27">
        <f t="shared" si="21"/>
        <v>539</v>
      </c>
      <c r="I62" s="84">
        <f t="shared" si="16"/>
        <v>-3.75</v>
      </c>
      <c r="J62" s="65">
        <f t="shared" si="22"/>
        <v>0</v>
      </c>
      <c r="K62" s="65"/>
      <c r="L62" s="84" t="e">
        <f t="shared" si="17"/>
        <v>#DIV/0!</v>
      </c>
      <c r="N62" s="265" t="s">
        <v>97</v>
      </c>
      <c r="O62" s="266"/>
      <c r="P62" s="267"/>
      <c r="Q62" s="274" t="s">
        <v>43</v>
      </c>
      <c r="R62" s="275"/>
      <c r="S62" s="276"/>
      <c r="T62" s="63" t="s">
        <v>60</v>
      </c>
      <c r="U62" s="27">
        <f t="shared" si="23"/>
        <v>8386</v>
      </c>
      <c r="V62" s="27">
        <f t="shared" si="24"/>
        <v>4504</v>
      </c>
      <c r="W62" s="84">
        <f t="shared" si="18"/>
        <v>-46.291438111137609</v>
      </c>
      <c r="X62" s="65">
        <f t="shared" si="25"/>
        <v>4193</v>
      </c>
      <c r="Y62" s="65">
        <v>4402</v>
      </c>
      <c r="Z62" s="84">
        <f t="shared" si="19"/>
        <v>4.9844979728118233</v>
      </c>
    </row>
    <row r="63" spans="1:206" ht="12.75" customHeight="1" x14ac:dyDescent="0.2">
      <c r="A63" s="286" t="s">
        <v>106</v>
      </c>
      <c r="B63" s="286"/>
      <c r="C63" s="287" t="s">
        <v>43</v>
      </c>
      <c r="D63" s="287"/>
      <c r="E63" s="287"/>
      <c r="F63" s="63" t="s">
        <v>62</v>
      </c>
      <c r="G63" s="27">
        <f t="shared" si="20"/>
        <v>1579</v>
      </c>
      <c r="H63" s="27">
        <f t="shared" si="21"/>
        <v>1539</v>
      </c>
      <c r="I63" s="84">
        <f t="shared" si="16"/>
        <v>-2.5332488917036073</v>
      </c>
      <c r="J63" s="65">
        <f t="shared" si="22"/>
        <v>641</v>
      </c>
      <c r="K63" s="65">
        <v>607</v>
      </c>
      <c r="L63" s="84">
        <f t="shared" si="17"/>
        <v>-5.3042121684867425</v>
      </c>
      <c r="N63" s="268"/>
      <c r="O63" s="269"/>
      <c r="P63" s="270"/>
      <c r="Q63" s="277" t="s">
        <v>23</v>
      </c>
      <c r="R63" s="278"/>
      <c r="S63" s="279"/>
      <c r="T63" s="63" t="s">
        <v>62</v>
      </c>
      <c r="U63" s="27">
        <f t="shared" si="23"/>
        <v>4322</v>
      </c>
      <c r="V63" s="27">
        <f t="shared" si="24"/>
        <v>1816</v>
      </c>
      <c r="W63" s="84">
        <f t="shared" si="18"/>
        <v>-57.982415548357238</v>
      </c>
      <c r="X63" s="65">
        <f t="shared" si="25"/>
        <v>0</v>
      </c>
      <c r="Y63" s="65"/>
      <c r="Z63" s="84" t="e">
        <f t="shared" si="19"/>
        <v>#DIV/0!</v>
      </c>
    </row>
    <row r="64" spans="1:206" ht="12.75" customHeight="1" x14ac:dyDescent="0.2">
      <c r="A64" s="286"/>
      <c r="B64" s="286"/>
      <c r="C64" s="289" t="s">
        <v>31</v>
      </c>
      <c r="D64" s="289"/>
      <c r="E64" s="289"/>
      <c r="F64" s="63" t="s">
        <v>64</v>
      </c>
      <c r="G64" s="27">
        <f t="shared" si="20"/>
        <v>552</v>
      </c>
      <c r="H64" s="27">
        <f t="shared" si="21"/>
        <v>738</v>
      </c>
      <c r="I64" s="84">
        <f t="shared" si="16"/>
        <v>33.695652173913032</v>
      </c>
      <c r="J64" s="65">
        <f t="shared" si="22"/>
        <v>0</v>
      </c>
      <c r="K64" s="65"/>
      <c r="L64" s="84" t="e">
        <f t="shared" si="17"/>
        <v>#DIV/0!</v>
      </c>
      <c r="N64" s="268"/>
      <c r="O64" s="269"/>
      <c r="P64" s="270"/>
      <c r="Q64" s="283" t="s">
        <v>31</v>
      </c>
      <c r="R64" s="284"/>
      <c r="S64" s="285"/>
      <c r="T64" s="63" t="s">
        <v>64</v>
      </c>
      <c r="U64" s="27">
        <f t="shared" si="23"/>
        <v>2023</v>
      </c>
      <c r="V64" s="27">
        <f t="shared" si="24"/>
        <v>1181</v>
      </c>
      <c r="W64" s="84">
        <f t="shared" si="18"/>
        <v>-41.621354424122593</v>
      </c>
      <c r="X64" s="65">
        <f t="shared" si="25"/>
        <v>0</v>
      </c>
      <c r="Y64" s="65"/>
      <c r="Z64" s="84" t="e">
        <f t="shared" si="19"/>
        <v>#DIV/0!</v>
      </c>
    </row>
    <row r="65" spans="1:26" ht="12.75" customHeight="1" x14ac:dyDescent="0.2">
      <c r="A65" s="286"/>
      <c r="B65" s="286"/>
      <c r="C65" s="289" t="s">
        <v>35</v>
      </c>
      <c r="D65" s="289"/>
      <c r="E65" s="289"/>
      <c r="F65" s="63" t="s">
        <v>66</v>
      </c>
      <c r="G65" s="27">
        <f t="shared" si="20"/>
        <v>489</v>
      </c>
      <c r="H65" s="27">
        <f t="shared" si="21"/>
        <v>454</v>
      </c>
      <c r="I65" s="84">
        <f t="shared" si="16"/>
        <v>-7.1574642126789314</v>
      </c>
      <c r="J65" s="65">
        <f t="shared" si="22"/>
        <v>0</v>
      </c>
      <c r="K65" s="65"/>
      <c r="L65" s="84" t="e">
        <f t="shared" si="17"/>
        <v>#DIV/0!</v>
      </c>
      <c r="N65" s="268"/>
      <c r="O65" s="269"/>
      <c r="P65" s="270"/>
      <c r="Q65" s="283" t="s">
        <v>35</v>
      </c>
      <c r="R65" s="284"/>
      <c r="S65" s="285"/>
      <c r="T65" s="63" t="s">
        <v>66</v>
      </c>
      <c r="U65" s="27">
        <f t="shared" si="23"/>
        <v>2787</v>
      </c>
      <c r="V65" s="27">
        <f t="shared" si="24"/>
        <v>1549</v>
      </c>
      <c r="W65" s="84">
        <f t="shared" si="18"/>
        <v>-44.420523860782204</v>
      </c>
      <c r="X65" s="65">
        <f t="shared" si="25"/>
        <v>0</v>
      </c>
      <c r="Y65" s="65"/>
      <c r="Z65" s="84" t="e">
        <f t="shared" si="19"/>
        <v>#DIV/0!</v>
      </c>
    </row>
    <row r="66" spans="1:26" ht="12.75" customHeight="1" x14ac:dyDescent="0.2">
      <c r="A66" s="286"/>
      <c r="B66" s="286"/>
      <c r="C66" s="289" t="s">
        <v>55</v>
      </c>
      <c r="D66" s="289"/>
      <c r="E66" s="289"/>
      <c r="F66" s="63" t="s">
        <v>68</v>
      </c>
      <c r="G66" s="27">
        <f t="shared" si="20"/>
        <v>417</v>
      </c>
      <c r="H66" s="27">
        <f t="shared" si="21"/>
        <v>480</v>
      </c>
      <c r="I66" s="84">
        <f t="shared" si="16"/>
        <v>15.107913669064743</v>
      </c>
      <c r="J66" s="65">
        <f t="shared" si="22"/>
        <v>0</v>
      </c>
      <c r="K66" s="65"/>
      <c r="L66" s="84" t="e">
        <f t="shared" si="17"/>
        <v>#DIV/0!</v>
      </c>
      <c r="N66" s="268"/>
      <c r="O66" s="269"/>
      <c r="P66" s="270"/>
      <c r="Q66" s="283" t="s">
        <v>51</v>
      </c>
      <c r="R66" s="284"/>
      <c r="S66" s="285"/>
      <c r="T66" s="63" t="s">
        <v>68</v>
      </c>
      <c r="U66" s="27">
        <f t="shared" si="23"/>
        <v>6829</v>
      </c>
      <c r="V66" s="27">
        <f t="shared" si="24"/>
        <v>14788</v>
      </c>
      <c r="W66" s="84">
        <f t="shared" si="18"/>
        <v>116.54707863523211</v>
      </c>
      <c r="X66" s="65">
        <f t="shared" si="25"/>
        <v>0</v>
      </c>
      <c r="Y66" s="65"/>
      <c r="Z66" s="84" t="e">
        <f t="shared" si="19"/>
        <v>#DIV/0!</v>
      </c>
    </row>
    <row r="67" spans="1:26" ht="12.75" customHeight="1" x14ac:dyDescent="0.2">
      <c r="A67" s="286"/>
      <c r="B67" s="286"/>
      <c r="C67" s="289" t="s">
        <v>65</v>
      </c>
      <c r="D67" s="289"/>
      <c r="E67" s="289"/>
      <c r="F67" s="63" t="s">
        <v>70</v>
      </c>
      <c r="G67" s="27">
        <f t="shared" si="20"/>
        <v>356</v>
      </c>
      <c r="H67" s="27">
        <f t="shared" si="21"/>
        <v>297</v>
      </c>
      <c r="I67" s="84">
        <f t="shared" si="16"/>
        <v>-16.573033707865164</v>
      </c>
      <c r="J67" s="65">
        <f t="shared" si="22"/>
        <v>0</v>
      </c>
      <c r="K67" s="65"/>
      <c r="L67" s="84" t="e">
        <f t="shared" si="17"/>
        <v>#DIV/0!</v>
      </c>
      <c r="N67" s="271"/>
      <c r="O67" s="272"/>
      <c r="P67" s="273"/>
      <c r="Q67" s="283" t="s">
        <v>55</v>
      </c>
      <c r="R67" s="284"/>
      <c r="S67" s="285"/>
      <c r="T67" s="63" t="s">
        <v>70</v>
      </c>
      <c r="U67" s="27">
        <f t="shared" si="23"/>
        <v>1796</v>
      </c>
      <c r="V67" s="27">
        <f t="shared" si="24"/>
        <v>776</v>
      </c>
      <c r="W67" s="84">
        <f t="shared" si="18"/>
        <v>-56.792873051224944</v>
      </c>
      <c r="X67" s="65">
        <f t="shared" si="25"/>
        <v>0</v>
      </c>
      <c r="Y67" s="65"/>
      <c r="Z67" s="84" t="e">
        <f t="shared" si="19"/>
        <v>#DIV/0!</v>
      </c>
    </row>
    <row r="68" spans="1:26" x14ac:dyDescent="0.2">
      <c r="A68" s="418" t="s">
        <v>4</v>
      </c>
      <c r="B68" s="419"/>
      <c r="C68" s="419"/>
      <c r="D68" s="419"/>
      <c r="E68" s="420"/>
      <c r="F68" s="190" t="s">
        <v>95</v>
      </c>
      <c r="G68" s="147">
        <f>SUM(G41:G67)</f>
        <v>34625</v>
      </c>
      <c r="H68" s="147">
        <f>SUM(H41:H67)</f>
        <v>35395</v>
      </c>
      <c r="I68" s="138">
        <f t="shared" si="16"/>
        <v>2.223826714801433</v>
      </c>
      <c r="J68" s="147">
        <f t="shared" ref="J68:K68" si="26">SUM(J41:J67)</f>
        <v>7022</v>
      </c>
      <c r="K68" s="147">
        <f t="shared" si="26"/>
        <v>6786</v>
      </c>
      <c r="L68" s="138">
        <f t="shared" si="17"/>
        <v>-3.3608658501851352</v>
      </c>
      <c r="N68" s="421" t="s">
        <v>4</v>
      </c>
      <c r="O68" s="421"/>
      <c r="P68" s="421"/>
      <c r="Q68" s="421"/>
      <c r="R68" s="421"/>
      <c r="S68" s="421"/>
      <c r="T68" s="190" t="s">
        <v>95</v>
      </c>
      <c r="U68" s="147">
        <f t="shared" ref="U68:V68" si="27">SUM(U41:U67)</f>
        <v>176310</v>
      </c>
      <c r="V68" s="147">
        <f t="shared" si="27"/>
        <v>121419</v>
      </c>
      <c r="W68" s="138">
        <f t="shared" si="18"/>
        <v>-31.133231240428799</v>
      </c>
      <c r="X68" s="147">
        <f t="shared" ref="X68:Y68" si="28">SUM(X41:X67)</f>
        <v>31829</v>
      </c>
      <c r="Y68" s="147">
        <f t="shared" si="28"/>
        <v>32553</v>
      </c>
      <c r="Z68" s="138">
        <f t="shared" si="19"/>
        <v>2.2746551886644255</v>
      </c>
    </row>
    <row r="69" spans="1:26" ht="30" customHeight="1" x14ac:dyDescent="0.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s="119" customFormat="1" ht="12.75" customHeight="1" x14ac:dyDescent="0.2">
      <c r="A70" s="303" t="s">
        <v>180</v>
      </c>
      <c r="B70" s="303"/>
      <c r="C70" s="303"/>
      <c r="D70" s="303"/>
      <c r="E70" s="303"/>
      <c r="F70" s="303"/>
      <c r="G70" s="303"/>
      <c r="H70" s="303"/>
      <c r="I70" s="149"/>
      <c r="J70" s="302" t="s">
        <v>222</v>
      </c>
      <c r="K70" s="302"/>
      <c r="L70" s="302"/>
      <c r="M70" s="150"/>
    </row>
    <row r="71" spans="1:26" s="119" customFormat="1" x14ac:dyDescent="0.2">
      <c r="A71" s="303"/>
      <c r="B71" s="303"/>
      <c r="C71" s="303"/>
      <c r="D71" s="303"/>
      <c r="E71" s="303"/>
      <c r="F71" s="303"/>
      <c r="G71" s="303"/>
      <c r="H71" s="303"/>
      <c r="I71" s="149"/>
      <c r="J71" s="302"/>
      <c r="K71" s="302"/>
      <c r="L71" s="302"/>
      <c r="M71" s="150"/>
    </row>
    <row r="72" spans="1:26" s="119" customFormat="1" x14ac:dyDescent="0.2">
      <c r="A72" s="303"/>
      <c r="B72" s="303"/>
      <c r="C72" s="303"/>
      <c r="D72" s="303"/>
      <c r="E72" s="303"/>
      <c r="F72" s="303"/>
      <c r="G72" s="303"/>
      <c r="H72" s="303"/>
      <c r="I72" s="149"/>
      <c r="J72" s="302"/>
      <c r="K72" s="302"/>
      <c r="L72" s="302"/>
      <c r="M72" s="150"/>
    </row>
  </sheetData>
  <mergeCells count="103">
    <mergeCell ref="A68:E68"/>
    <mergeCell ref="N68:S68"/>
    <mergeCell ref="C65:E65"/>
    <mergeCell ref="Q65:S65"/>
    <mergeCell ref="C66:E66"/>
    <mergeCell ref="Q66:S66"/>
    <mergeCell ref="C67:E67"/>
    <mergeCell ref="Q67:S67"/>
    <mergeCell ref="A70:H72"/>
    <mergeCell ref="J70:L72"/>
    <mergeCell ref="Q61:S61"/>
    <mergeCell ref="C62:E62"/>
    <mergeCell ref="N62:P67"/>
    <mergeCell ref="Q62:S62"/>
    <mergeCell ref="A63:B67"/>
    <mergeCell ref="C63:E63"/>
    <mergeCell ref="Q63:S63"/>
    <mergeCell ref="C64:E64"/>
    <mergeCell ref="Q64:S64"/>
    <mergeCell ref="Q46:S46"/>
    <mergeCell ref="C47:E47"/>
    <mergeCell ref="Q47:S47"/>
    <mergeCell ref="C57:E57"/>
    <mergeCell ref="Q57:S57"/>
    <mergeCell ref="A58:B62"/>
    <mergeCell ref="C58:E58"/>
    <mergeCell ref="N58:P61"/>
    <mergeCell ref="Q58:S58"/>
    <mergeCell ref="C59:E59"/>
    <mergeCell ref="Q59:S59"/>
    <mergeCell ref="C60:E60"/>
    <mergeCell ref="Q60:S60"/>
    <mergeCell ref="A53:B57"/>
    <mergeCell ref="C53:E53"/>
    <mergeCell ref="Q53:S53"/>
    <mergeCell ref="C54:E54"/>
    <mergeCell ref="N54:P57"/>
    <mergeCell ref="Q54:S54"/>
    <mergeCell ref="C55:E55"/>
    <mergeCell ref="Q55:S55"/>
    <mergeCell ref="C56:E56"/>
    <mergeCell ref="Q56:S56"/>
    <mergeCell ref="C61:E61"/>
    <mergeCell ref="A48:B49"/>
    <mergeCell ref="C48:E48"/>
    <mergeCell ref="Q48:S48"/>
    <mergeCell ref="C49:E49"/>
    <mergeCell ref="N49:P50"/>
    <mergeCell ref="Q49:S49"/>
    <mergeCell ref="A50:B52"/>
    <mergeCell ref="C43:E43"/>
    <mergeCell ref="N43:P45"/>
    <mergeCell ref="Q43:S43"/>
    <mergeCell ref="C44:E44"/>
    <mergeCell ref="Q44:S44"/>
    <mergeCell ref="A45:B47"/>
    <mergeCell ref="C45:E45"/>
    <mergeCell ref="Q45:S45"/>
    <mergeCell ref="C46:E46"/>
    <mergeCell ref="N46:P48"/>
    <mergeCell ref="C50:E50"/>
    <mergeCell ref="Q50:S50"/>
    <mergeCell ref="C51:E51"/>
    <mergeCell ref="N51:P53"/>
    <mergeCell ref="Q51:S51"/>
    <mergeCell ref="C52:E52"/>
    <mergeCell ref="Q52:S52"/>
    <mergeCell ref="A37:B39"/>
    <mergeCell ref="C37:E39"/>
    <mergeCell ref="F37:F39"/>
    <mergeCell ref="G37:L37"/>
    <mergeCell ref="N37:P39"/>
    <mergeCell ref="Q37:S39"/>
    <mergeCell ref="T37:T39"/>
    <mergeCell ref="U37:Z37"/>
    <mergeCell ref="G38:I38"/>
    <mergeCell ref="J38:L38"/>
    <mergeCell ref="U38:W38"/>
    <mergeCell ref="X38:Z38"/>
    <mergeCell ref="A40:B40"/>
    <mergeCell ref="C40:E40"/>
    <mergeCell ref="N40:P40"/>
    <mergeCell ref="Q40:S40"/>
    <mergeCell ref="A41:B44"/>
    <mergeCell ref="C41:E41"/>
    <mergeCell ref="N41:P42"/>
    <mergeCell ref="Q41:S41"/>
    <mergeCell ref="C42:E42"/>
    <mergeCell ref="Q42:S42"/>
    <mergeCell ref="Y1:Z1"/>
    <mergeCell ref="A2:Z2"/>
    <mergeCell ref="A4:A6"/>
    <mergeCell ref="B4:B6"/>
    <mergeCell ref="C4:N4"/>
    <mergeCell ref="O4:Z4"/>
    <mergeCell ref="C5:E5"/>
    <mergeCell ref="F5:H5"/>
    <mergeCell ref="I5:K5"/>
    <mergeCell ref="L5:N5"/>
    <mergeCell ref="O5:Q5"/>
    <mergeCell ref="R5:T5"/>
    <mergeCell ref="U5:W5"/>
    <mergeCell ref="X5:Z5"/>
  </mergeCells>
  <conditionalFormatting sqref="A1:XFD69 A73:XFD1048576">
    <cfRule type="containsErrors" dxfId="93" priority="1">
      <formula>ISERROR(A1)</formula>
    </cfRule>
    <cfRule type="cellIs" dxfId="92" priority="2" operator="equal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62" orientation="landscape" r:id="rId1"/>
  <rowBreaks count="1" manualBreakCount="1">
    <brk id="35" max="2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58"/>
  <sheetViews>
    <sheetView view="pageBreakPreview" zoomScaleNormal="100" zoomScaleSheetLayoutView="100" workbookViewId="0">
      <selection activeCell="I45" sqref="I45"/>
    </sheetView>
  </sheetViews>
  <sheetFormatPr defaultRowHeight="12.75" x14ac:dyDescent="0.2"/>
  <cols>
    <col min="1" max="1" width="4.140625" style="1" customWidth="1"/>
    <col min="2" max="2" width="40.85546875" style="1" customWidth="1"/>
    <col min="3" max="3" width="3.42578125" style="1" customWidth="1"/>
    <col min="4" max="4" width="22.42578125" style="1" customWidth="1"/>
    <col min="5" max="5" width="24.5703125" style="1" customWidth="1"/>
    <col min="6" max="6" width="4.85546875" style="1" customWidth="1"/>
    <col min="7" max="7" width="9.42578125" style="13" customWidth="1"/>
    <col min="8" max="9" width="9.42578125" style="1" customWidth="1"/>
    <col min="10" max="10" width="11.140625" style="1" bestFit="1" customWidth="1"/>
    <col min="11" max="16384" width="9.140625" style="1"/>
  </cols>
  <sheetData>
    <row r="1" spans="1:9" ht="12" customHeight="1" x14ac:dyDescent="0.2">
      <c r="H1" s="233" t="s">
        <v>156</v>
      </c>
      <c r="I1" s="233"/>
    </row>
    <row r="2" spans="1:9" ht="32.25" customHeight="1" x14ac:dyDescent="0.25">
      <c r="A2" s="215" t="s">
        <v>181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37"/>
      <c r="B3" s="37"/>
      <c r="C3" s="37"/>
      <c r="D3" s="37"/>
      <c r="E3" s="37"/>
      <c r="F3" s="37"/>
      <c r="G3" s="38"/>
      <c r="H3" s="37"/>
      <c r="I3" s="37"/>
    </row>
    <row r="4" spans="1:9" ht="34.5" customHeight="1" x14ac:dyDescent="0.2">
      <c r="A4" s="207" t="s">
        <v>1</v>
      </c>
      <c r="B4" s="207"/>
      <c r="C4" s="207"/>
      <c r="D4" s="207"/>
      <c r="E4" s="207"/>
      <c r="F4" s="34" t="s">
        <v>0</v>
      </c>
      <c r="G4" s="422">
        <v>2021</v>
      </c>
      <c r="H4" s="424">
        <v>2022</v>
      </c>
      <c r="I4" s="197" t="s">
        <v>163</v>
      </c>
    </row>
    <row r="5" spans="1:9" ht="10.5" customHeight="1" x14ac:dyDescent="0.2">
      <c r="A5" s="207"/>
      <c r="B5" s="207"/>
      <c r="C5" s="207"/>
      <c r="D5" s="207"/>
      <c r="E5" s="207"/>
      <c r="F5" s="39"/>
      <c r="G5" s="423"/>
      <c r="H5" s="425"/>
      <c r="I5" s="198"/>
    </row>
    <row r="6" spans="1:9" ht="14.25" customHeight="1" thickBot="1" x14ac:dyDescent="0.25">
      <c r="A6" s="199" t="s">
        <v>2</v>
      </c>
      <c r="B6" s="199"/>
      <c r="C6" s="199"/>
      <c r="D6" s="199"/>
      <c r="E6" s="199"/>
      <c r="F6" s="15" t="s">
        <v>3</v>
      </c>
      <c r="G6" s="15">
        <v>1</v>
      </c>
      <c r="H6" s="15">
        <v>2</v>
      </c>
      <c r="I6" s="15">
        <v>3</v>
      </c>
    </row>
    <row r="7" spans="1:9" ht="30" customHeight="1" thickBot="1" x14ac:dyDescent="0.25">
      <c r="A7" s="205" t="s">
        <v>161</v>
      </c>
      <c r="B7" s="206"/>
      <c r="C7" s="206"/>
      <c r="D7" s="206"/>
      <c r="E7" s="206"/>
      <c r="F7" s="40">
        <v>1</v>
      </c>
      <c r="G7" s="86">
        <f>'3.1'!G7/'2.1'!G7</f>
        <v>0.96081876628202301</v>
      </c>
      <c r="H7" s="87">
        <f>'3.1'!H7/'2.1'!H7</f>
        <v>1.0420277401003617</v>
      </c>
      <c r="I7" s="16">
        <f>H7-G7</f>
        <v>8.1208973818338692E-2</v>
      </c>
    </row>
    <row r="8" spans="1:9" ht="15" customHeight="1" x14ac:dyDescent="0.2">
      <c r="A8" s="216" t="s">
        <v>5</v>
      </c>
      <c r="B8" s="198" t="s">
        <v>73</v>
      </c>
      <c r="C8" s="208" t="s">
        <v>4</v>
      </c>
      <c r="D8" s="208"/>
      <c r="E8" s="208"/>
      <c r="F8" s="17">
        <v>2</v>
      </c>
      <c r="G8" s="88">
        <f>'3.1'!G8/'2.1'!G8</f>
        <v>0.88731205439603089</v>
      </c>
      <c r="H8" s="89">
        <f>'3.1'!H8/'2.1'!H8</f>
        <v>1.147248306500706</v>
      </c>
      <c r="I8" s="90">
        <f t="shared" ref="I8:I48" si="0">H8-G8</f>
        <v>0.25993625210467508</v>
      </c>
    </row>
    <row r="9" spans="1:9" x14ac:dyDescent="0.2">
      <c r="A9" s="216"/>
      <c r="B9" s="207"/>
      <c r="C9" s="203" t="s">
        <v>5</v>
      </c>
      <c r="D9" s="196" t="s">
        <v>6</v>
      </c>
      <c r="E9" s="196"/>
      <c r="F9" s="22">
        <v>3</v>
      </c>
      <c r="G9" s="91">
        <f>'3.1'!G9/'2.1'!G9</f>
        <v>0.89052055434977562</v>
      </c>
      <c r="H9" s="92">
        <f>'3.1'!H9/'2.1'!H9</f>
        <v>1.1728521081035372</v>
      </c>
      <c r="I9" s="20">
        <f t="shared" si="0"/>
        <v>0.28233155375376162</v>
      </c>
    </row>
    <row r="10" spans="1:9" x14ac:dyDescent="0.2">
      <c r="A10" s="216"/>
      <c r="B10" s="207"/>
      <c r="C10" s="203"/>
      <c r="D10" s="226" t="s">
        <v>7</v>
      </c>
      <c r="E10" s="19" t="s">
        <v>8</v>
      </c>
      <c r="F10" s="22">
        <v>4</v>
      </c>
      <c r="G10" s="91">
        <f>'3.1'!G10/'2.1'!G10</f>
        <v>0.94763857721375322</v>
      </c>
      <c r="H10" s="92">
        <f>'3.1'!H10/'2.1'!H10</f>
        <v>1.0935392343829946</v>
      </c>
      <c r="I10" s="20">
        <f t="shared" si="0"/>
        <v>0.14590065716924139</v>
      </c>
    </row>
    <row r="11" spans="1:9" x14ac:dyDescent="0.2">
      <c r="A11" s="216"/>
      <c r="B11" s="207"/>
      <c r="C11" s="203"/>
      <c r="D11" s="226"/>
      <c r="E11" s="23" t="s">
        <v>6</v>
      </c>
      <c r="F11" s="22">
        <v>5</v>
      </c>
      <c r="G11" s="91">
        <f>'3.1'!G11/'2.1'!G11</f>
        <v>0.96485604382795198</v>
      </c>
      <c r="H11" s="92">
        <f>'3.1'!H11/'2.1'!H11</f>
        <v>1.1073932441045251</v>
      </c>
      <c r="I11" s="20">
        <f t="shared" si="0"/>
        <v>0.14253720027657313</v>
      </c>
    </row>
    <row r="12" spans="1:9" x14ac:dyDescent="0.2">
      <c r="A12" s="216"/>
      <c r="B12" s="207"/>
      <c r="C12" s="203"/>
      <c r="D12" s="226" t="s">
        <v>80</v>
      </c>
      <c r="E12" s="19" t="s">
        <v>8</v>
      </c>
      <c r="F12" s="22">
        <v>6</v>
      </c>
      <c r="G12" s="91">
        <f>'3.1'!G12/'2.1'!G12</f>
        <v>0.8824363368116922</v>
      </c>
      <c r="H12" s="92">
        <f>'3.1'!H12/'2.1'!H12</f>
        <v>1.1511892062193578</v>
      </c>
      <c r="I12" s="20">
        <f t="shared" si="0"/>
        <v>0.26875286940766563</v>
      </c>
    </row>
    <row r="13" spans="1:9" x14ac:dyDescent="0.2">
      <c r="A13" s="216"/>
      <c r="B13" s="207"/>
      <c r="C13" s="203"/>
      <c r="D13" s="226"/>
      <c r="E13" s="23" t="s">
        <v>6</v>
      </c>
      <c r="F13" s="22">
        <v>7</v>
      </c>
      <c r="G13" s="91">
        <f>'3.1'!G13/'2.1'!G13</f>
        <v>0.8849767342157514</v>
      </c>
      <c r="H13" s="92">
        <f>'3.1'!H13/'2.1'!H13</f>
        <v>1.1768345406682936</v>
      </c>
      <c r="I13" s="20">
        <f t="shared" si="0"/>
        <v>0.29185780645254222</v>
      </c>
    </row>
    <row r="14" spans="1:9" x14ac:dyDescent="0.2">
      <c r="A14" s="216"/>
      <c r="B14" s="207"/>
      <c r="C14" s="203"/>
      <c r="D14" s="226" t="s">
        <v>10</v>
      </c>
      <c r="E14" s="19" t="s">
        <v>8</v>
      </c>
      <c r="F14" s="22">
        <v>8</v>
      </c>
      <c r="G14" s="91">
        <f>'3.1'!G14/'2.1'!G14</f>
        <v>1.0838264299802762</v>
      </c>
      <c r="H14" s="92">
        <f>'3.1'!H14/'2.1'!H14</f>
        <v>1.0467012601927355</v>
      </c>
      <c r="I14" s="20">
        <f t="shared" si="0"/>
        <v>-3.7125169787540768E-2</v>
      </c>
    </row>
    <row r="15" spans="1:9" x14ac:dyDescent="0.2">
      <c r="A15" s="216"/>
      <c r="B15" s="207"/>
      <c r="C15" s="203"/>
      <c r="D15" s="226"/>
      <c r="E15" s="23" t="s">
        <v>6</v>
      </c>
      <c r="F15" s="22">
        <v>9</v>
      </c>
      <c r="G15" s="91">
        <f>'3.1'!G15/'2.1'!G15</f>
        <v>1.0294117647058822</v>
      </c>
      <c r="H15" s="92">
        <f>'3.1'!H15/'2.1'!H15</f>
        <v>0.90243902439024393</v>
      </c>
      <c r="I15" s="20">
        <f t="shared" si="0"/>
        <v>-0.12697274031563832</v>
      </c>
    </row>
    <row r="16" spans="1:9" x14ac:dyDescent="0.2">
      <c r="A16" s="216"/>
      <c r="B16" s="197" t="s">
        <v>15</v>
      </c>
      <c r="C16" s="202" t="s">
        <v>4</v>
      </c>
      <c r="D16" s="202"/>
      <c r="E16" s="202"/>
      <c r="F16" s="22">
        <v>10</v>
      </c>
      <c r="G16" s="91">
        <f>'3.1'!G16/'2.1'!G16</f>
        <v>0.98159266866803607</v>
      </c>
      <c r="H16" s="92">
        <f>'3.1'!H16/'2.1'!H16</f>
        <v>0.99408570153251008</v>
      </c>
      <c r="I16" s="20">
        <f t="shared" si="0"/>
        <v>1.2493032864474007E-2</v>
      </c>
    </row>
    <row r="17" spans="1:9" x14ac:dyDescent="0.2">
      <c r="A17" s="216"/>
      <c r="B17" s="200"/>
      <c r="C17" s="234" t="s">
        <v>5</v>
      </c>
      <c r="D17" s="220" t="s">
        <v>6</v>
      </c>
      <c r="E17" s="221"/>
      <c r="F17" s="22">
        <v>11</v>
      </c>
      <c r="G17" s="91">
        <f>'3.1'!G17/'2.1'!G17</f>
        <v>1.0053058384989981</v>
      </c>
      <c r="H17" s="92">
        <f>'3.1'!H17/'2.1'!H17</f>
        <v>1.0035326542110152</v>
      </c>
      <c r="I17" s="20">
        <f t="shared" si="0"/>
        <v>-1.7731842879828985E-3</v>
      </c>
    </row>
    <row r="18" spans="1:9" x14ac:dyDescent="0.2">
      <c r="A18" s="216"/>
      <c r="B18" s="200"/>
      <c r="C18" s="235"/>
      <c r="D18" s="199" t="s">
        <v>11</v>
      </c>
      <c r="E18" s="21" t="s">
        <v>8</v>
      </c>
      <c r="F18" s="22">
        <v>12</v>
      </c>
      <c r="G18" s="91">
        <f>'3.1'!G18/'2.1'!G18</f>
        <v>0.98153451781136747</v>
      </c>
      <c r="H18" s="92">
        <f>'3.1'!H18/'2.1'!H18</f>
        <v>0.99647918540001779</v>
      </c>
      <c r="I18" s="20">
        <f t="shared" si="0"/>
        <v>1.4944667588650318E-2</v>
      </c>
    </row>
    <row r="19" spans="1:9" ht="25.5" x14ac:dyDescent="0.2">
      <c r="A19" s="216"/>
      <c r="B19" s="200"/>
      <c r="C19" s="235"/>
      <c r="D19" s="209"/>
      <c r="E19" s="23" t="s">
        <v>84</v>
      </c>
      <c r="F19" s="22">
        <v>13</v>
      </c>
      <c r="G19" s="91">
        <f>'3.1'!G19/'2.1'!G19</f>
        <v>0.99553724682457945</v>
      </c>
      <c r="H19" s="92">
        <f>'3.1'!H19/'2.1'!H19</f>
        <v>0.98874058608604876</v>
      </c>
      <c r="I19" s="20">
        <f t="shared" si="0"/>
        <v>-6.796660738530691E-3</v>
      </c>
    </row>
    <row r="20" spans="1:9" ht="25.5" x14ac:dyDescent="0.2">
      <c r="A20" s="216"/>
      <c r="B20" s="200"/>
      <c r="C20" s="235"/>
      <c r="D20" s="209"/>
      <c r="E20" s="23" t="s">
        <v>85</v>
      </c>
      <c r="F20" s="22">
        <v>14</v>
      </c>
      <c r="G20" s="91">
        <f>'3.1'!G20/'2.1'!G20</f>
        <v>1.0067972240707292</v>
      </c>
      <c r="H20" s="92">
        <f>'3.1'!H20/'2.1'!H20</f>
        <v>1.0083928468305454</v>
      </c>
      <c r="I20" s="20">
        <f t="shared" si="0"/>
        <v>1.5956227598161732E-3</v>
      </c>
    </row>
    <row r="21" spans="1:9" ht="38.25" x14ac:dyDescent="0.2">
      <c r="A21" s="216"/>
      <c r="B21" s="200"/>
      <c r="C21" s="235"/>
      <c r="D21" s="210"/>
      <c r="E21" s="23" t="s">
        <v>87</v>
      </c>
      <c r="F21" s="22">
        <v>15</v>
      </c>
      <c r="G21" s="91">
        <f>'3.1'!G21/'2.1'!G21</f>
        <v>0.80539358600583089</v>
      </c>
      <c r="H21" s="92">
        <f>'3.1'!H21/'2.1'!H21</f>
        <v>0.9092654824771963</v>
      </c>
      <c r="I21" s="20">
        <f t="shared" si="0"/>
        <v>0.10387189647136541</v>
      </c>
    </row>
    <row r="22" spans="1:9" x14ac:dyDescent="0.2">
      <c r="A22" s="216"/>
      <c r="B22" s="200"/>
      <c r="C22" s="235"/>
      <c r="D22" s="199" t="s">
        <v>13</v>
      </c>
      <c r="E22" s="21" t="s">
        <v>8</v>
      </c>
      <c r="F22" s="22">
        <v>16</v>
      </c>
      <c r="G22" s="91">
        <f>'3.1'!G22/'2.1'!G22</f>
        <v>0.98989898989898994</v>
      </c>
      <c r="H22" s="92">
        <f>'3.1'!H22/'2.1'!H22</f>
        <v>0.88245717660956879</v>
      </c>
      <c r="I22" s="20">
        <f t="shared" si="0"/>
        <v>-0.10744181328942115</v>
      </c>
    </row>
    <row r="23" spans="1:9" x14ac:dyDescent="0.2">
      <c r="A23" s="216"/>
      <c r="B23" s="198"/>
      <c r="C23" s="236"/>
      <c r="D23" s="210"/>
      <c r="E23" s="23" t="s">
        <v>6</v>
      </c>
      <c r="F23" s="22">
        <v>17</v>
      </c>
      <c r="G23" s="91">
        <f>'3.1'!G23/'2.1'!G23</f>
        <v>0.98217821782178216</v>
      </c>
      <c r="H23" s="92">
        <f>'3.1'!H23/'2.1'!H23</f>
        <v>0.83067092651757191</v>
      </c>
      <c r="I23" s="20">
        <f t="shared" si="0"/>
        <v>-0.15150729130421026</v>
      </c>
    </row>
    <row r="24" spans="1:9" ht="15" customHeight="1" x14ac:dyDescent="0.2">
      <c r="A24" s="216"/>
      <c r="B24" s="197" t="s">
        <v>16</v>
      </c>
      <c r="C24" s="202" t="s">
        <v>4</v>
      </c>
      <c r="D24" s="202"/>
      <c r="E24" s="202"/>
      <c r="F24" s="22">
        <v>18</v>
      </c>
      <c r="G24" s="91">
        <f>'3.1'!G24/'2.1'!G24</f>
        <v>0.99843596171517845</v>
      </c>
      <c r="H24" s="92">
        <f>'3.1'!H24/'2.1'!H24</f>
        <v>0.99222498449620833</v>
      </c>
      <c r="I24" s="20">
        <f t="shared" si="0"/>
        <v>-6.2109772189701262E-3</v>
      </c>
    </row>
    <row r="25" spans="1:9" ht="15" customHeight="1" x14ac:dyDescent="0.2">
      <c r="A25" s="216"/>
      <c r="B25" s="200"/>
      <c r="C25" s="222" t="s">
        <v>5</v>
      </c>
      <c r="D25" s="220" t="s">
        <v>6</v>
      </c>
      <c r="E25" s="221"/>
      <c r="F25" s="22">
        <v>19</v>
      </c>
      <c r="G25" s="91">
        <f>'3.1'!G25/'2.1'!G25</f>
        <v>0.97793059469334642</v>
      </c>
      <c r="H25" s="92">
        <f>'3.1'!H25/'2.1'!H25</f>
        <v>0.93237414958285691</v>
      </c>
      <c r="I25" s="20">
        <f t="shared" si="0"/>
        <v>-4.5556445110489507E-2</v>
      </c>
    </row>
    <row r="26" spans="1:9" ht="15" customHeight="1" x14ac:dyDescent="0.2">
      <c r="A26" s="216"/>
      <c r="B26" s="200"/>
      <c r="C26" s="223"/>
      <c r="D26" s="199" t="s">
        <v>7</v>
      </c>
      <c r="E26" s="21" t="s">
        <v>8</v>
      </c>
      <c r="F26" s="22">
        <v>20</v>
      </c>
      <c r="G26" s="91">
        <f>'3.1'!G26/'2.1'!G26</f>
        <v>0.99814918048710444</v>
      </c>
      <c r="H26" s="92">
        <f>'3.1'!H26/'2.1'!H26</f>
        <v>0.991147796108099</v>
      </c>
      <c r="I26" s="20">
        <f t="shared" si="0"/>
        <v>-7.0013843790054375E-3</v>
      </c>
    </row>
    <row r="27" spans="1:9" ht="15" customHeight="1" x14ac:dyDescent="0.2">
      <c r="A27" s="216"/>
      <c r="B27" s="200"/>
      <c r="C27" s="223"/>
      <c r="D27" s="209"/>
      <c r="E27" s="23" t="s">
        <v>6</v>
      </c>
      <c r="F27" s="22">
        <v>21</v>
      </c>
      <c r="G27" s="91">
        <f>'3.1'!G27/'2.1'!G27</f>
        <v>0.97793059469334642</v>
      </c>
      <c r="H27" s="92">
        <f>'3.1'!H27/'2.1'!H27</f>
        <v>0.93237414958285691</v>
      </c>
      <c r="I27" s="20">
        <f t="shared" si="0"/>
        <v>-4.5556445110489507E-2</v>
      </c>
    </row>
    <row r="28" spans="1:9" ht="51" x14ac:dyDescent="0.2">
      <c r="A28" s="216"/>
      <c r="B28" s="200"/>
      <c r="C28" s="223"/>
      <c r="D28" s="210"/>
      <c r="E28" s="23" t="s">
        <v>78</v>
      </c>
      <c r="F28" s="22">
        <v>22</v>
      </c>
      <c r="G28" s="91">
        <f>'3.1'!G28/'2.1'!G28</f>
        <v>0.9993782087136831</v>
      </c>
      <c r="H28" s="92">
        <f>'3.1'!H28/'2.1'!H28</f>
        <v>1.00132233690638</v>
      </c>
      <c r="I28" s="20">
        <f t="shared" si="0"/>
        <v>1.9441281926968479E-3</v>
      </c>
    </row>
    <row r="29" spans="1:9" ht="15" customHeight="1" x14ac:dyDescent="0.2">
      <c r="A29" s="216"/>
      <c r="B29" s="198"/>
      <c r="C29" s="224"/>
      <c r="D29" s="25" t="s">
        <v>9</v>
      </c>
      <c r="E29" s="21" t="s">
        <v>8</v>
      </c>
      <c r="F29" s="22">
        <v>23</v>
      </c>
      <c r="G29" s="91">
        <f>'3.1'!G29/'2.1'!G29</f>
        <v>0.99993382632719574</v>
      </c>
      <c r="H29" s="92">
        <f>'3.1'!H29/'2.1'!H29</f>
        <v>0.9993477788245525</v>
      </c>
      <c r="I29" s="20">
        <f t="shared" si="0"/>
        <v>-5.8604750264323879E-4</v>
      </c>
    </row>
    <row r="30" spans="1:9" ht="15" customHeight="1" x14ac:dyDescent="0.2">
      <c r="A30" s="216"/>
      <c r="B30" s="197" t="s">
        <v>74</v>
      </c>
      <c r="C30" s="202" t="s">
        <v>4</v>
      </c>
      <c r="D30" s="202"/>
      <c r="E30" s="202"/>
      <c r="F30" s="22">
        <v>24</v>
      </c>
      <c r="G30" s="91">
        <f>'3.1'!G30/'2.1'!G30</f>
        <v>0.96972624305433242</v>
      </c>
      <c r="H30" s="92">
        <f>'3.1'!H30/'2.1'!H30</f>
        <v>0.99581267264411544</v>
      </c>
      <c r="I30" s="20">
        <f t="shared" si="0"/>
        <v>2.6086429589783022E-2</v>
      </c>
    </row>
    <row r="31" spans="1:9" ht="15" customHeight="1" x14ac:dyDescent="0.2">
      <c r="A31" s="216"/>
      <c r="B31" s="200"/>
      <c r="C31" s="222" t="s">
        <v>5</v>
      </c>
      <c r="D31" s="220" t="s">
        <v>6</v>
      </c>
      <c r="E31" s="221"/>
      <c r="F31" s="22">
        <v>25</v>
      </c>
      <c r="G31" s="91">
        <f>'3.1'!G31/'2.1'!G31</f>
        <v>0.96951618948475926</v>
      </c>
      <c r="H31" s="92">
        <f>'3.1'!H31/'2.1'!H31</f>
        <v>0.99570272347997335</v>
      </c>
      <c r="I31" s="20">
        <f t="shared" si="0"/>
        <v>2.618653399521409E-2</v>
      </c>
    </row>
    <row r="32" spans="1:9" ht="15" customHeight="1" x14ac:dyDescent="0.2">
      <c r="A32" s="216"/>
      <c r="B32" s="200"/>
      <c r="C32" s="223"/>
      <c r="D32" s="218" t="s">
        <v>7</v>
      </c>
      <c r="E32" s="21" t="s">
        <v>8</v>
      </c>
      <c r="F32" s="22">
        <v>26</v>
      </c>
      <c r="G32" s="91">
        <f>'3.1'!G32/'2.1'!G32</f>
        <v>0.96962491598170708</v>
      </c>
      <c r="H32" s="92">
        <f>'3.1'!H32/'2.1'!H32</f>
        <v>0.99583134284219388</v>
      </c>
      <c r="I32" s="20">
        <f t="shared" si="0"/>
        <v>2.6206426860486798E-2</v>
      </c>
    </row>
    <row r="33" spans="1:9" ht="15" customHeight="1" x14ac:dyDescent="0.2">
      <c r="A33" s="216"/>
      <c r="B33" s="200"/>
      <c r="C33" s="223"/>
      <c r="D33" s="219"/>
      <c r="E33" s="23" t="s">
        <v>6</v>
      </c>
      <c r="F33" s="22">
        <v>27</v>
      </c>
      <c r="G33" s="91">
        <f>'3.1'!G33/'2.1'!G33</f>
        <v>0.96951618948475926</v>
      </c>
      <c r="H33" s="92">
        <f>'3.1'!H33/'2.1'!H33</f>
        <v>0.99570272347997335</v>
      </c>
      <c r="I33" s="20">
        <f t="shared" si="0"/>
        <v>2.618653399521409E-2</v>
      </c>
    </row>
    <row r="34" spans="1:9" x14ac:dyDescent="0.2">
      <c r="A34" s="216"/>
      <c r="B34" s="198"/>
      <c r="C34" s="224"/>
      <c r="D34" s="25" t="s">
        <v>9</v>
      </c>
      <c r="E34" s="21" t="s">
        <v>8</v>
      </c>
      <c r="F34" s="22">
        <v>28</v>
      </c>
      <c r="G34" s="91">
        <f>'3.1'!G34/'2.1'!G34</f>
        <v>0.99576629974597797</v>
      </c>
      <c r="H34" s="92">
        <f>'3.1'!H34/'2.1'!H34</f>
        <v>0.99184782608695654</v>
      </c>
      <c r="I34" s="20">
        <f t="shared" si="0"/>
        <v>-3.9184736590214264E-3</v>
      </c>
    </row>
    <row r="35" spans="1:9" x14ac:dyDescent="0.2">
      <c r="A35" s="216"/>
      <c r="B35" s="197" t="s">
        <v>17</v>
      </c>
      <c r="C35" s="202" t="s">
        <v>4</v>
      </c>
      <c r="D35" s="202"/>
      <c r="E35" s="202"/>
      <c r="F35" s="22">
        <v>29</v>
      </c>
      <c r="G35" s="91">
        <f>'3.1'!G35/'2.1'!G35</f>
        <v>0.95102307121927188</v>
      </c>
      <c r="H35" s="92">
        <f>'3.1'!H35/'2.1'!H35</f>
        <v>1.0914244753343751</v>
      </c>
      <c r="I35" s="20">
        <f t="shared" si="0"/>
        <v>0.14040140411510327</v>
      </c>
    </row>
    <row r="36" spans="1:9" x14ac:dyDescent="0.2">
      <c r="A36" s="216"/>
      <c r="B36" s="200"/>
      <c r="C36" s="203" t="s">
        <v>5</v>
      </c>
      <c r="D36" s="196" t="s">
        <v>6</v>
      </c>
      <c r="E36" s="196"/>
      <c r="F36" s="22">
        <v>30</v>
      </c>
      <c r="G36" s="91">
        <f>'3.1'!G36/'2.1'!G36</f>
        <v>0.97619611921737459</v>
      </c>
      <c r="H36" s="92">
        <f>'3.1'!H36/'2.1'!H36</f>
        <v>1.0059554086130891</v>
      </c>
      <c r="I36" s="20">
        <f t="shared" si="0"/>
        <v>2.9759289395714483E-2</v>
      </c>
    </row>
    <row r="37" spans="1:9" x14ac:dyDescent="0.2">
      <c r="A37" s="216"/>
      <c r="B37" s="200"/>
      <c r="C37" s="203"/>
      <c r="D37" s="228" t="s">
        <v>7</v>
      </c>
      <c r="E37" s="19" t="s">
        <v>8</v>
      </c>
      <c r="F37" s="22">
        <v>31</v>
      </c>
      <c r="G37" s="91">
        <f>'3.1'!G37/'2.1'!G37</f>
        <v>0.95089821158391841</v>
      </c>
      <c r="H37" s="92">
        <f>'3.1'!H37/'2.1'!H37</f>
        <v>1.0919390483986993</v>
      </c>
      <c r="I37" s="20">
        <f t="shared" si="0"/>
        <v>0.14104083681478086</v>
      </c>
    </row>
    <row r="38" spans="1:9" ht="25.5" x14ac:dyDescent="0.2">
      <c r="A38" s="216"/>
      <c r="B38" s="200"/>
      <c r="C38" s="203"/>
      <c r="D38" s="229"/>
      <c r="E38" s="23" t="s">
        <v>84</v>
      </c>
      <c r="F38" s="22">
        <v>32</v>
      </c>
      <c r="G38" s="91">
        <f>'3.1'!G38/'2.1'!G38</f>
        <v>0.97613245232771395</v>
      </c>
      <c r="H38" s="92">
        <f>'3.1'!H38/'2.1'!H38</f>
        <v>1.0058397335256928</v>
      </c>
      <c r="I38" s="20">
        <f t="shared" si="0"/>
        <v>2.970728119797883E-2</v>
      </c>
    </row>
    <row r="39" spans="1:9" ht="25.5" x14ac:dyDescent="0.2">
      <c r="A39" s="216"/>
      <c r="B39" s="200"/>
      <c r="C39" s="203"/>
      <c r="D39" s="229"/>
      <c r="E39" s="23" t="s">
        <v>85</v>
      </c>
      <c r="F39" s="22">
        <v>33</v>
      </c>
      <c r="G39" s="91">
        <f>'3.1'!G39/'2.1'!G39</f>
        <v>0.97600558915154845</v>
      </c>
      <c r="H39" s="92">
        <f>'3.1'!H39/'2.1'!H39</f>
        <v>1.1650239485327474</v>
      </c>
      <c r="I39" s="20">
        <f t="shared" si="0"/>
        <v>0.18901835938119893</v>
      </c>
    </row>
    <row r="40" spans="1:9" ht="25.5" x14ac:dyDescent="0.2">
      <c r="A40" s="216"/>
      <c r="B40" s="200"/>
      <c r="C40" s="203"/>
      <c r="D40" s="230"/>
      <c r="E40" s="23" t="s">
        <v>86</v>
      </c>
      <c r="F40" s="22">
        <v>34</v>
      </c>
      <c r="G40" s="91">
        <f>'3.1'!G40/'2.1'!G40</f>
        <v>0.99424460431654671</v>
      </c>
      <c r="H40" s="92">
        <f>'3.1'!H40/'2.1'!H40</f>
        <v>0.98712641856964611</v>
      </c>
      <c r="I40" s="20">
        <f t="shared" si="0"/>
        <v>-7.118185746900596E-3</v>
      </c>
    </row>
    <row r="41" spans="1:9" x14ac:dyDescent="0.2">
      <c r="A41" s="216"/>
      <c r="B41" s="200"/>
      <c r="C41" s="203"/>
      <c r="D41" s="226" t="s">
        <v>9</v>
      </c>
      <c r="E41" s="19" t="s">
        <v>8</v>
      </c>
      <c r="F41" s="22">
        <v>35</v>
      </c>
      <c r="G41" s="91">
        <f>'3.1'!G41/'2.1'!G41</f>
        <v>1.0066939382670137</v>
      </c>
      <c r="H41" s="92">
        <f>'3.1'!H41/'2.1'!H41</f>
        <v>1.00080688542227</v>
      </c>
      <c r="I41" s="20">
        <f t="shared" si="0"/>
        <v>-5.8870528447436676E-3</v>
      </c>
    </row>
    <row r="42" spans="1:9" ht="13.5" thickBot="1" x14ac:dyDescent="0.25">
      <c r="A42" s="217"/>
      <c r="B42" s="201"/>
      <c r="C42" s="204"/>
      <c r="D42" s="227"/>
      <c r="E42" s="28" t="s">
        <v>6</v>
      </c>
      <c r="F42" s="29">
        <v>36</v>
      </c>
      <c r="G42" s="93">
        <f>'3.1'!G42/'2.1'!G42</f>
        <v>1.0315533980582525</v>
      </c>
      <c r="H42" s="94">
        <f>'3.1'!H42/'2.1'!H42</f>
        <v>1.115</v>
      </c>
      <c r="I42" s="30">
        <f t="shared" si="0"/>
        <v>8.3446601941747467E-2</v>
      </c>
    </row>
    <row r="43" spans="1:9" ht="30" customHeight="1" thickBot="1" x14ac:dyDescent="0.25">
      <c r="A43" s="205" t="s">
        <v>162</v>
      </c>
      <c r="B43" s="206"/>
      <c r="C43" s="206"/>
      <c r="D43" s="206"/>
      <c r="E43" s="206"/>
      <c r="F43" s="40">
        <v>37</v>
      </c>
      <c r="G43" s="86">
        <f>'3.1'!G43/'2.1'!G43</f>
        <v>0.94756270135188025</v>
      </c>
      <c r="H43" s="87">
        <f>'3.1'!H43/'2.1'!H43</f>
        <v>0.9927798798130425</v>
      </c>
      <c r="I43" s="16">
        <f t="shared" si="0"/>
        <v>4.5217178461162244E-2</v>
      </c>
    </row>
    <row r="44" spans="1:9" x14ac:dyDescent="0.2">
      <c r="A44" s="216" t="s">
        <v>5</v>
      </c>
      <c r="B44" s="41" t="s">
        <v>73</v>
      </c>
      <c r="C44" s="230" t="s">
        <v>10</v>
      </c>
      <c r="D44" s="230"/>
      <c r="E44" s="230"/>
      <c r="F44" s="17">
        <v>38</v>
      </c>
      <c r="G44" s="88">
        <f>'3.1'!G44/'2.1'!G44</f>
        <v>0.92739001692047374</v>
      </c>
      <c r="H44" s="89">
        <f>'3.1'!H44/'2.1'!H44</f>
        <v>0.99068948935430079</v>
      </c>
      <c r="I44" s="90">
        <f t="shared" si="0"/>
        <v>6.3299472433827053E-2</v>
      </c>
    </row>
    <row r="45" spans="1:9" x14ac:dyDescent="0.2">
      <c r="A45" s="216"/>
      <c r="B45" s="42" t="s">
        <v>15</v>
      </c>
      <c r="C45" s="196" t="s">
        <v>13</v>
      </c>
      <c r="D45" s="196"/>
      <c r="E45" s="196"/>
      <c r="F45" s="22">
        <v>39</v>
      </c>
      <c r="G45" s="91">
        <f>'3.1'!G45/'2.1'!G45</f>
        <v>0.98199963708945748</v>
      </c>
      <c r="H45" s="92">
        <f>'3.1'!H45/'2.1'!H45</f>
        <v>1.0342200413223142</v>
      </c>
      <c r="I45" s="20">
        <f t="shared" si="0"/>
        <v>5.2220404232856676E-2</v>
      </c>
    </row>
    <row r="46" spans="1:9" x14ac:dyDescent="0.2">
      <c r="A46" s="216"/>
      <c r="B46" s="42" t="s">
        <v>16</v>
      </c>
      <c r="C46" s="226" t="s">
        <v>76</v>
      </c>
      <c r="D46" s="226"/>
      <c r="E46" s="226"/>
      <c r="F46" s="22">
        <v>40</v>
      </c>
      <c r="G46" s="91">
        <f>'3.1'!G46/'2.1'!G46</f>
        <v>0.97420403096246533</v>
      </c>
      <c r="H46" s="92">
        <f>'3.1'!H46/'2.1'!H46</f>
        <v>0.96338104372632927</v>
      </c>
      <c r="I46" s="20">
        <f t="shared" si="0"/>
        <v>-1.0822987236136061E-2</v>
      </c>
    </row>
    <row r="47" spans="1:9" ht="15" customHeight="1" x14ac:dyDescent="0.2">
      <c r="A47" s="216"/>
      <c r="B47" s="42" t="s">
        <v>74</v>
      </c>
      <c r="C47" s="196" t="s">
        <v>9</v>
      </c>
      <c r="D47" s="196"/>
      <c r="E47" s="196"/>
      <c r="F47" s="22">
        <v>41</v>
      </c>
      <c r="G47" s="91">
        <f>'3.1'!G47/'2.1'!G47</f>
        <v>0.98639400024589152</v>
      </c>
      <c r="H47" s="92">
        <f>'3.1'!H47/'2.1'!H47</f>
        <v>0.9865304691803114</v>
      </c>
      <c r="I47" s="20">
        <f t="shared" si="0"/>
        <v>1.3646893441987551E-4</v>
      </c>
    </row>
    <row r="48" spans="1:9" ht="13.5" thickBot="1" x14ac:dyDescent="0.25">
      <c r="A48" s="217"/>
      <c r="B48" s="43" t="s">
        <v>17</v>
      </c>
      <c r="C48" s="225" t="s">
        <v>9</v>
      </c>
      <c r="D48" s="225"/>
      <c r="E48" s="225"/>
      <c r="F48" s="29">
        <v>42</v>
      </c>
      <c r="G48" s="93">
        <f>'3.1'!G48/'2.1'!G48</f>
        <v>0.94164532420594083</v>
      </c>
      <c r="H48" s="94">
        <f>'3.1'!H48/'2.1'!H48</f>
        <v>1.0101594802126403</v>
      </c>
      <c r="I48" s="30">
        <f t="shared" si="0"/>
        <v>6.8514156006699523E-2</v>
      </c>
    </row>
    <row r="50" spans="1:9" x14ac:dyDescent="0.2">
      <c r="A50" s="426" t="s">
        <v>175</v>
      </c>
      <c r="B50" s="426"/>
      <c r="C50" s="426"/>
      <c r="E50" s="1" t="s">
        <v>176</v>
      </c>
      <c r="G50" s="1"/>
    </row>
    <row r="51" spans="1:9" x14ac:dyDescent="0.2">
      <c r="A51" s="427" t="s">
        <v>169</v>
      </c>
      <c r="B51" s="427"/>
      <c r="C51" s="427"/>
      <c r="E51" s="95" t="s">
        <v>174</v>
      </c>
      <c r="F51" s="95"/>
    </row>
    <row r="52" spans="1:9" ht="12.75" customHeight="1" x14ac:dyDescent="0.2">
      <c r="A52" s="428" t="s">
        <v>170</v>
      </c>
      <c r="B52" s="428"/>
      <c r="C52" s="428"/>
      <c r="D52" s="31"/>
      <c r="E52" s="69" t="s">
        <v>173</v>
      </c>
      <c r="F52" s="69"/>
      <c r="G52" s="1"/>
    </row>
    <row r="53" spans="1:9" x14ac:dyDescent="0.2">
      <c r="A53" s="429" t="s">
        <v>171</v>
      </c>
      <c r="B53" s="429"/>
      <c r="C53" s="429"/>
      <c r="D53" s="31"/>
      <c r="E53" s="31"/>
      <c r="F53" s="32"/>
      <c r="G53" s="32"/>
      <c r="H53" s="32"/>
      <c r="I53" s="32"/>
    </row>
    <row r="54" spans="1:9" x14ac:dyDescent="0.2">
      <c r="A54" s="430" t="s">
        <v>172</v>
      </c>
      <c r="B54" s="430"/>
      <c r="C54" s="430"/>
      <c r="D54" s="31"/>
      <c r="E54" s="31"/>
      <c r="F54" s="32"/>
      <c r="G54" s="32"/>
      <c r="H54" s="32"/>
      <c r="I54" s="32"/>
    </row>
    <row r="56" spans="1:9" ht="12.75" customHeight="1" x14ac:dyDescent="0.2">
      <c r="A56" s="231" t="s">
        <v>180</v>
      </c>
      <c r="B56" s="231"/>
      <c r="C56" s="231"/>
      <c r="D56" s="231"/>
      <c r="E56" s="31"/>
      <c r="F56" s="31"/>
      <c r="G56" s="31"/>
    </row>
    <row r="57" spans="1:9" x14ac:dyDescent="0.2">
      <c r="A57" s="231"/>
      <c r="B57" s="231"/>
      <c r="C57" s="231"/>
      <c r="D57" s="231"/>
      <c r="E57" s="31"/>
      <c r="F57" s="31"/>
      <c r="G57" s="31"/>
    </row>
    <row r="58" spans="1:9" x14ac:dyDescent="0.2">
      <c r="A58" s="231"/>
      <c r="B58" s="231"/>
      <c r="C58" s="231"/>
      <c r="D58" s="231"/>
      <c r="E58" s="31"/>
      <c r="F58" s="31"/>
      <c r="G58" s="31"/>
    </row>
  </sheetData>
  <mergeCells count="51">
    <mergeCell ref="A56:D58"/>
    <mergeCell ref="A43:E43"/>
    <mergeCell ref="A44:A48"/>
    <mergeCell ref="C44:E44"/>
    <mergeCell ref="C45:E45"/>
    <mergeCell ref="C46:E46"/>
    <mergeCell ref="C47:E47"/>
    <mergeCell ref="C48:E48"/>
    <mergeCell ref="A50:C50"/>
    <mergeCell ref="A51:C51"/>
    <mergeCell ref="A52:C52"/>
    <mergeCell ref="A53:C53"/>
    <mergeCell ref="A54:C54"/>
    <mergeCell ref="B35:B42"/>
    <mergeCell ref="C35:E35"/>
    <mergeCell ref="C36:C42"/>
    <mergeCell ref="D36:E36"/>
    <mergeCell ref="D37:D40"/>
    <mergeCell ref="D41:D42"/>
    <mergeCell ref="B24:B29"/>
    <mergeCell ref="C24:E24"/>
    <mergeCell ref="C25:C29"/>
    <mergeCell ref="D25:E25"/>
    <mergeCell ref="D26:D28"/>
    <mergeCell ref="B30:B34"/>
    <mergeCell ref="C30:E30"/>
    <mergeCell ref="C31:C34"/>
    <mergeCell ref="D31:E31"/>
    <mergeCell ref="D32:D33"/>
    <mergeCell ref="A6:E6"/>
    <mergeCell ref="A7:E7"/>
    <mergeCell ref="A8:A42"/>
    <mergeCell ref="B8:B15"/>
    <mergeCell ref="C8:E8"/>
    <mergeCell ref="C9:C15"/>
    <mergeCell ref="D9:E9"/>
    <mergeCell ref="D10:D11"/>
    <mergeCell ref="D12:D13"/>
    <mergeCell ref="D14:D15"/>
    <mergeCell ref="B16:B23"/>
    <mergeCell ref="C16:E16"/>
    <mergeCell ref="C17:C23"/>
    <mergeCell ref="D17:E17"/>
    <mergeCell ref="D18:D21"/>
    <mergeCell ref="D22:D23"/>
    <mergeCell ref="H1:I1"/>
    <mergeCell ref="A2:I2"/>
    <mergeCell ref="A4:E5"/>
    <mergeCell ref="G4:G5"/>
    <mergeCell ref="H4:H5"/>
    <mergeCell ref="I4:I5"/>
  </mergeCells>
  <phoneticPr fontId="3" type="noConversion"/>
  <conditionalFormatting sqref="G7:H48">
    <cfRule type="cellIs" dxfId="91" priority="3" operator="greaterThanOrEqual">
      <formula>1.03</formula>
    </cfRule>
    <cfRule type="cellIs" dxfId="90" priority="4" operator="between">
      <formula>0.96</formula>
      <formula>1.03</formula>
    </cfRule>
    <cfRule type="cellIs" dxfId="89" priority="5" operator="between">
      <formula>0.85</formula>
      <formula>0.96</formula>
    </cfRule>
    <cfRule type="cellIs" dxfId="88" priority="6" operator="lessThan">
      <formula>0.85</formula>
    </cfRule>
  </conditionalFormatting>
  <conditionalFormatting sqref="I7:I48">
    <cfRule type="cellIs" dxfId="87" priority="1" operator="greaterThanOrEqual">
      <formula>0</formula>
    </cfRule>
    <cfRule type="cellIs" dxfId="86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52"/>
  <sheetViews>
    <sheetView view="pageBreakPreview" zoomScaleNormal="100" zoomScaleSheetLayoutView="100" workbookViewId="0">
      <selection activeCell="J1" sqref="J1:T1048576"/>
    </sheetView>
  </sheetViews>
  <sheetFormatPr defaultRowHeight="12.75" x14ac:dyDescent="0.2"/>
  <cols>
    <col min="1" max="1" width="4.140625" style="1" customWidth="1"/>
    <col min="2" max="2" width="40.85546875" style="1" customWidth="1"/>
    <col min="3" max="3" width="3.42578125" style="1" customWidth="1"/>
    <col min="4" max="4" width="22.42578125" style="1" customWidth="1"/>
    <col min="5" max="5" width="24.5703125" style="1" customWidth="1"/>
    <col min="6" max="6" width="4.85546875" style="1" customWidth="1"/>
    <col min="7" max="7" width="9.42578125" style="13" customWidth="1"/>
    <col min="8" max="9" width="9.42578125" style="1" customWidth="1"/>
    <col min="10" max="10" width="9.140625" style="1"/>
    <col min="11" max="11" width="11.140625" style="1" bestFit="1" customWidth="1"/>
    <col min="12" max="16384" width="9.140625" style="1"/>
  </cols>
  <sheetData>
    <row r="1" spans="1:9" ht="12" customHeight="1" x14ac:dyDescent="0.2">
      <c r="H1" s="233" t="s">
        <v>178</v>
      </c>
      <c r="I1" s="233"/>
    </row>
    <row r="2" spans="1:9" ht="32.25" customHeight="1" x14ac:dyDescent="0.25">
      <c r="A2" s="215" t="s">
        <v>160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37"/>
      <c r="B3" s="37"/>
      <c r="C3" s="37"/>
      <c r="D3" s="37"/>
      <c r="E3" s="37"/>
      <c r="F3" s="37"/>
      <c r="G3" s="83"/>
      <c r="H3" s="82"/>
      <c r="I3" s="37"/>
    </row>
    <row r="4" spans="1:9" ht="34.5" customHeight="1" x14ac:dyDescent="0.2">
      <c r="A4" s="207" t="s">
        <v>1</v>
      </c>
      <c r="B4" s="207"/>
      <c r="C4" s="207"/>
      <c r="D4" s="207"/>
      <c r="E4" s="207"/>
      <c r="F4" s="34" t="s">
        <v>0</v>
      </c>
      <c r="G4" s="422">
        <v>2021</v>
      </c>
      <c r="H4" s="424">
        <v>2022</v>
      </c>
      <c r="I4" s="197" t="s">
        <v>163</v>
      </c>
    </row>
    <row r="5" spans="1:9" ht="10.5" customHeight="1" x14ac:dyDescent="0.2">
      <c r="A5" s="207"/>
      <c r="B5" s="207"/>
      <c r="C5" s="207"/>
      <c r="D5" s="207"/>
      <c r="E5" s="207"/>
      <c r="F5" s="39"/>
      <c r="G5" s="423"/>
      <c r="H5" s="425"/>
      <c r="I5" s="198"/>
    </row>
    <row r="6" spans="1:9" ht="14.25" customHeight="1" thickBot="1" x14ac:dyDescent="0.25">
      <c r="A6" s="199" t="s">
        <v>2</v>
      </c>
      <c r="B6" s="199"/>
      <c r="C6" s="199"/>
      <c r="D6" s="199"/>
      <c r="E6" s="199"/>
      <c r="F6" s="15" t="s">
        <v>3</v>
      </c>
      <c r="G6" s="15">
        <v>1</v>
      </c>
      <c r="H6" s="15">
        <v>2</v>
      </c>
      <c r="I6" s="15">
        <v>3</v>
      </c>
    </row>
    <row r="7" spans="1:9" ht="30" customHeight="1" thickBot="1" x14ac:dyDescent="0.25">
      <c r="A7" s="205" t="s">
        <v>164</v>
      </c>
      <c r="B7" s="206"/>
      <c r="C7" s="206"/>
      <c r="D7" s="206"/>
      <c r="E7" s="206"/>
      <c r="F7" s="40">
        <v>1</v>
      </c>
      <c r="G7" s="96">
        <f>'3.2'!G7/'2.2'!G7</f>
        <v>0.95881072218603491</v>
      </c>
      <c r="H7" s="97">
        <f>'3.2'!H7/'2.2'!H7</f>
        <v>1.0439388394127933</v>
      </c>
      <c r="I7" s="98">
        <f t="shared" ref="I7:I14" si="0">H7-G7</f>
        <v>8.5128117226758393E-2</v>
      </c>
    </row>
    <row r="8" spans="1:9" ht="15" customHeight="1" x14ac:dyDescent="0.2">
      <c r="A8" s="216" t="s">
        <v>88</v>
      </c>
      <c r="B8" s="241" t="s">
        <v>7</v>
      </c>
      <c r="C8" s="208" t="s">
        <v>4</v>
      </c>
      <c r="D8" s="208"/>
      <c r="E8" s="208"/>
      <c r="F8" s="17">
        <v>2</v>
      </c>
      <c r="G8" s="99">
        <f>'3.2'!G8/'2.2'!G8</f>
        <v>0.9708241758419266</v>
      </c>
      <c r="H8" s="100">
        <f>'3.2'!H8/'2.2'!H8</f>
        <v>1.0265678641908573</v>
      </c>
      <c r="I8" s="90">
        <f t="shared" si="0"/>
        <v>5.5743688348930731E-2</v>
      </c>
    </row>
    <row r="9" spans="1:9" ht="15" customHeight="1" x14ac:dyDescent="0.2">
      <c r="A9" s="216"/>
      <c r="B9" s="241"/>
      <c r="C9" s="222" t="s">
        <v>5</v>
      </c>
      <c r="D9" s="196" t="s">
        <v>6</v>
      </c>
      <c r="E9" s="196"/>
      <c r="F9" s="22">
        <v>3</v>
      </c>
      <c r="G9" s="101">
        <f>'3.2'!G9/'2.2'!G9</f>
        <v>0.97387263678464109</v>
      </c>
      <c r="H9" s="102">
        <f>'3.2'!H9/'2.2'!H9</f>
        <v>1.0358879024674381</v>
      </c>
      <c r="I9" s="20">
        <f t="shared" si="0"/>
        <v>6.2015265682797027E-2</v>
      </c>
    </row>
    <row r="10" spans="1:9" ht="12.75" customHeight="1" x14ac:dyDescent="0.2">
      <c r="A10" s="216"/>
      <c r="B10" s="241"/>
      <c r="C10" s="223"/>
      <c r="D10" s="226" t="s">
        <v>14</v>
      </c>
      <c r="E10" s="19" t="s">
        <v>8</v>
      </c>
      <c r="F10" s="22">
        <v>4</v>
      </c>
      <c r="G10" s="101">
        <f>'3.2'!G10/'2.2'!G10</f>
        <v>0.94763857721375322</v>
      </c>
      <c r="H10" s="102">
        <f>'3.2'!H10/'2.2'!H10</f>
        <v>1.0935392343829946</v>
      </c>
      <c r="I10" s="20">
        <f t="shared" si="0"/>
        <v>0.14590065716924139</v>
      </c>
    </row>
    <row r="11" spans="1:9" x14ac:dyDescent="0.2">
      <c r="A11" s="216"/>
      <c r="B11" s="241"/>
      <c r="C11" s="223"/>
      <c r="D11" s="226"/>
      <c r="E11" s="23" t="s">
        <v>6</v>
      </c>
      <c r="F11" s="22">
        <v>5</v>
      </c>
      <c r="G11" s="101">
        <f>'3.2'!G11/'2.2'!G11</f>
        <v>0.96485604382795198</v>
      </c>
      <c r="H11" s="102">
        <f>'3.2'!H11/'2.2'!H11</f>
        <v>1.1073932441045251</v>
      </c>
      <c r="I11" s="20">
        <f t="shared" si="0"/>
        <v>0.14253720027657313</v>
      </c>
    </row>
    <row r="12" spans="1:9" ht="12.75" customHeight="1" x14ac:dyDescent="0.2">
      <c r="A12" s="216"/>
      <c r="B12" s="241"/>
      <c r="C12" s="223"/>
      <c r="D12" s="199" t="s">
        <v>16</v>
      </c>
      <c r="E12" s="21" t="s">
        <v>8</v>
      </c>
      <c r="F12" s="22">
        <v>6</v>
      </c>
      <c r="G12" s="101">
        <f>'3.2'!G12/'2.2'!G12</f>
        <v>0.99814918048710444</v>
      </c>
      <c r="H12" s="102">
        <f>'3.2'!H12/'2.2'!H12</f>
        <v>0.991147796108099</v>
      </c>
      <c r="I12" s="20">
        <f t="shared" si="0"/>
        <v>-7.0013843790054375E-3</v>
      </c>
    </row>
    <row r="13" spans="1:9" x14ac:dyDescent="0.2">
      <c r="A13" s="216"/>
      <c r="B13" s="241"/>
      <c r="C13" s="223"/>
      <c r="D13" s="209"/>
      <c r="E13" s="23" t="s">
        <v>6</v>
      </c>
      <c r="F13" s="22">
        <v>7</v>
      </c>
      <c r="G13" s="101">
        <f>'3.2'!G13/'2.2'!G13</f>
        <v>0.97793059469334642</v>
      </c>
      <c r="H13" s="102">
        <f>'3.2'!H13/'2.2'!H13</f>
        <v>0.93237414958285691</v>
      </c>
      <c r="I13" s="20">
        <f t="shared" si="0"/>
        <v>-4.5556445110489507E-2</v>
      </c>
    </row>
    <row r="14" spans="1:9" ht="51" x14ac:dyDescent="0.2">
      <c r="A14" s="216"/>
      <c r="B14" s="241"/>
      <c r="C14" s="223"/>
      <c r="D14" s="210"/>
      <c r="E14" s="23" t="s">
        <v>78</v>
      </c>
      <c r="F14" s="22">
        <v>8</v>
      </c>
      <c r="G14" s="101">
        <f>'3.2'!G14/'2.2'!G14</f>
        <v>0.9993782087136831</v>
      </c>
      <c r="H14" s="102">
        <f>'3.2'!H14/'2.2'!H14</f>
        <v>1.00132233690638</v>
      </c>
      <c r="I14" s="20">
        <f t="shared" si="0"/>
        <v>1.9441281926968479E-3</v>
      </c>
    </row>
    <row r="15" spans="1:9" x14ac:dyDescent="0.2">
      <c r="A15" s="216"/>
      <c r="B15" s="241"/>
      <c r="C15" s="223"/>
      <c r="D15" s="218" t="s">
        <v>74</v>
      </c>
      <c r="E15" s="21" t="s">
        <v>8</v>
      </c>
      <c r="F15" s="22">
        <v>9</v>
      </c>
      <c r="G15" s="101">
        <f>'3.2'!G15/'2.2'!G15</f>
        <v>0.96962491598170708</v>
      </c>
      <c r="H15" s="102">
        <f>'3.2'!H15/'2.2'!H15</f>
        <v>0.99583134284219388</v>
      </c>
      <c r="I15" s="20">
        <f t="shared" ref="I15:I42" si="1">H15-G15</f>
        <v>2.6206426860486798E-2</v>
      </c>
    </row>
    <row r="16" spans="1:9" ht="12.75" customHeight="1" x14ac:dyDescent="0.2">
      <c r="A16" s="216"/>
      <c r="B16" s="241"/>
      <c r="C16" s="223"/>
      <c r="D16" s="219"/>
      <c r="E16" s="23" t="s">
        <v>6</v>
      </c>
      <c r="F16" s="22">
        <v>10</v>
      </c>
      <c r="G16" s="101">
        <f>'3.2'!G16/'2.2'!G16</f>
        <v>0.96951618948475926</v>
      </c>
      <c r="H16" s="102">
        <f>'3.2'!H16/'2.2'!H16</f>
        <v>0.99570272347997335</v>
      </c>
      <c r="I16" s="20">
        <f t="shared" si="1"/>
        <v>2.618653399521409E-2</v>
      </c>
    </row>
    <row r="17" spans="1:9" ht="15" customHeight="1" x14ac:dyDescent="0.2">
      <c r="A17" s="216"/>
      <c r="B17" s="241"/>
      <c r="C17" s="223"/>
      <c r="D17" s="228" t="s">
        <v>17</v>
      </c>
      <c r="E17" s="19" t="s">
        <v>8</v>
      </c>
      <c r="F17" s="22">
        <v>11</v>
      </c>
      <c r="G17" s="101">
        <f>'3.2'!G17/'2.2'!G17</f>
        <v>0.95089821158391841</v>
      </c>
      <c r="H17" s="102">
        <f>'3.2'!H17/'2.2'!H17</f>
        <v>1.0919390483986993</v>
      </c>
      <c r="I17" s="20">
        <f t="shared" si="1"/>
        <v>0.14104083681478086</v>
      </c>
    </row>
    <row r="18" spans="1:9" ht="25.5" x14ac:dyDescent="0.2">
      <c r="A18" s="216"/>
      <c r="B18" s="241"/>
      <c r="C18" s="223"/>
      <c r="D18" s="229"/>
      <c r="E18" s="23" t="s">
        <v>84</v>
      </c>
      <c r="F18" s="22">
        <v>12</v>
      </c>
      <c r="G18" s="101">
        <f>'3.2'!G18/'2.2'!G18</f>
        <v>0.97613245232771395</v>
      </c>
      <c r="H18" s="102">
        <f>'3.2'!H18/'2.2'!H18</f>
        <v>1.0058397335256928</v>
      </c>
      <c r="I18" s="20">
        <f t="shared" si="1"/>
        <v>2.970728119797883E-2</v>
      </c>
    </row>
    <row r="19" spans="1:9" ht="25.5" x14ac:dyDescent="0.2">
      <c r="A19" s="216"/>
      <c r="B19" s="241"/>
      <c r="C19" s="223"/>
      <c r="D19" s="229"/>
      <c r="E19" s="23" t="s">
        <v>85</v>
      </c>
      <c r="F19" s="22">
        <v>13</v>
      </c>
      <c r="G19" s="101">
        <f>'3.2'!G19/'2.2'!G19</f>
        <v>0.97600558915154845</v>
      </c>
      <c r="H19" s="102">
        <f>'3.2'!H19/'2.2'!H19</f>
        <v>1.1650239485327474</v>
      </c>
      <c r="I19" s="20">
        <f t="shared" si="1"/>
        <v>0.18901835938119893</v>
      </c>
    </row>
    <row r="20" spans="1:9" ht="25.5" x14ac:dyDescent="0.2">
      <c r="A20" s="216"/>
      <c r="B20" s="208"/>
      <c r="C20" s="223"/>
      <c r="D20" s="230"/>
      <c r="E20" s="23" t="s">
        <v>86</v>
      </c>
      <c r="F20" s="22">
        <v>14</v>
      </c>
      <c r="G20" s="101">
        <f>'3.2'!G20/'2.2'!G20</f>
        <v>0.99424460431654671</v>
      </c>
      <c r="H20" s="102">
        <f>'3.2'!H20/'2.2'!H20</f>
        <v>0.98712641856964611</v>
      </c>
      <c r="I20" s="20">
        <f t="shared" si="1"/>
        <v>-7.118185746900596E-3</v>
      </c>
    </row>
    <row r="21" spans="1:9" ht="15" customHeight="1" x14ac:dyDescent="0.2">
      <c r="A21" s="216"/>
      <c r="B21" s="240" t="s">
        <v>11</v>
      </c>
      <c r="C21" s="244" t="s">
        <v>15</v>
      </c>
      <c r="D21" s="218"/>
      <c r="E21" s="35" t="s">
        <v>4</v>
      </c>
      <c r="F21" s="22">
        <v>15</v>
      </c>
      <c r="G21" s="101">
        <f>'3.2'!G21/'2.2'!G21</f>
        <v>0.98153451781136747</v>
      </c>
      <c r="H21" s="102">
        <f>'3.2'!H21/'2.2'!H21</f>
        <v>0.99647918540001779</v>
      </c>
      <c r="I21" s="20">
        <f t="shared" si="1"/>
        <v>1.4944667588650318E-2</v>
      </c>
    </row>
    <row r="22" spans="1:9" ht="25.5" x14ac:dyDescent="0.2">
      <c r="A22" s="216"/>
      <c r="B22" s="241"/>
      <c r="C22" s="245"/>
      <c r="D22" s="246"/>
      <c r="E22" s="23" t="s">
        <v>84</v>
      </c>
      <c r="F22" s="22">
        <v>16</v>
      </c>
      <c r="G22" s="101">
        <f>'3.2'!G22/'2.2'!G22</f>
        <v>0.99553724682457945</v>
      </c>
      <c r="H22" s="102">
        <f>'3.2'!H22/'2.2'!H22</f>
        <v>0.98874058608604876</v>
      </c>
      <c r="I22" s="20">
        <f t="shared" si="1"/>
        <v>-6.796660738530691E-3</v>
      </c>
    </row>
    <row r="23" spans="1:9" ht="25.5" x14ac:dyDescent="0.2">
      <c r="A23" s="216"/>
      <c r="B23" s="241"/>
      <c r="C23" s="245"/>
      <c r="D23" s="246"/>
      <c r="E23" s="23" t="s">
        <v>85</v>
      </c>
      <c r="F23" s="22">
        <v>17</v>
      </c>
      <c r="G23" s="101">
        <f>'3.2'!G23/'2.2'!G23</f>
        <v>1.0067972240707292</v>
      </c>
      <c r="H23" s="102">
        <f>'3.2'!H23/'2.2'!H23</f>
        <v>1.0083928468305454</v>
      </c>
      <c r="I23" s="20">
        <f t="shared" si="1"/>
        <v>1.5956227598161732E-3</v>
      </c>
    </row>
    <row r="24" spans="1:9" ht="38.25" x14ac:dyDescent="0.2">
      <c r="A24" s="216"/>
      <c r="B24" s="208"/>
      <c r="C24" s="247"/>
      <c r="D24" s="219"/>
      <c r="E24" s="23" t="s">
        <v>87</v>
      </c>
      <c r="F24" s="22">
        <v>18</v>
      </c>
      <c r="G24" s="101">
        <f>'3.2'!G24/'2.2'!G24</f>
        <v>0.80539358600583089</v>
      </c>
      <c r="H24" s="102">
        <f>'3.2'!H24/'2.2'!H24</f>
        <v>0.9092654824771963</v>
      </c>
      <c r="I24" s="20">
        <f t="shared" si="1"/>
        <v>0.10387189647136541</v>
      </c>
    </row>
    <row r="25" spans="1:9" ht="15" customHeight="1" x14ac:dyDescent="0.2">
      <c r="A25" s="216"/>
      <c r="B25" s="240" t="s">
        <v>80</v>
      </c>
      <c r="C25" s="226" t="s">
        <v>73</v>
      </c>
      <c r="D25" s="226"/>
      <c r="E25" s="24" t="s">
        <v>4</v>
      </c>
      <c r="F25" s="22">
        <v>19</v>
      </c>
      <c r="G25" s="101">
        <f>'3.2'!G25/'2.2'!G25</f>
        <v>0.8824363368116922</v>
      </c>
      <c r="H25" s="102">
        <f>'3.2'!H25/'2.2'!H25</f>
        <v>1.1511892062193578</v>
      </c>
      <c r="I25" s="20">
        <f t="shared" si="1"/>
        <v>0.26875286940766563</v>
      </c>
    </row>
    <row r="26" spans="1:9" ht="15" customHeight="1" thickBot="1" x14ac:dyDescent="0.25">
      <c r="A26" s="217"/>
      <c r="B26" s="249"/>
      <c r="C26" s="227"/>
      <c r="D26" s="227"/>
      <c r="E26" s="28" t="s">
        <v>6</v>
      </c>
      <c r="F26" s="29">
        <v>20</v>
      </c>
      <c r="G26" s="103">
        <f>'3.2'!G26/'2.2'!G26</f>
        <v>0.8849767342157514</v>
      </c>
      <c r="H26" s="104">
        <f>'3.2'!H26/'2.2'!H26</f>
        <v>1.1768345406682936</v>
      </c>
      <c r="I26" s="30">
        <f t="shared" si="1"/>
        <v>0.29185780645254222</v>
      </c>
    </row>
    <row r="27" spans="1:9" ht="30" customHeight="1" thickBot="1" x14ac:dyDescent="0.25">
      <c r="A27" s="205" t="s">
        <v>165</v>
      </c>
      <c r="B27" s="206"/>
      <c r="C27" s="206"/>
      <c r="D27" s="206"/>
      <c r="E27" s="206"/>
      <c r="F27" s="40">
        <v>21</v>
      </c>
      <c r="G27" s="96">
        <f>'3.2'!G27/'2.2'!G27</f>
        <v>0.96673499402694874</v>
      </c>
      <c r="H27" s="97">
        <f>'3.2'!H27/'2.2'!H27</f>
        <v>0.99464324363321555</v>
      </c>
      <c r="I27" s="98">
        <f t="shared" si="1"/>
        <v>2.7908249606266811E-2</v>
      </c>
    </row>
    <row r="28" spans="1:9" ht="12.75" customHeight="1" x14ac:dyDescent="0.2">
      <c r="A28" s="237" t="s">
        <v>88</v>
      </c>
      <c r="B28" s="208" t="s">
        <v>82</v>
      </c>
      <c r="C28" s="208" t="s">
        <v>4</v>
      </c>
      <c r="D28" s="208"/>
      <c r="E28" s="208"/>
      <c r="F28" s="17">
        <v>22</v>
      </c>
      <c r="G28" s="105">
        <f>'3.2'!G28/'2.2'!G28</f>
        <v>0.98107379791497773</v>
      </c>
      <c r="H28" s="106">
        <f>'3.2'!H28/'2.2'!H28</f>
        <v>0.99381992689936105</v>
      </c>
      <c r="I28" s="18">
        <f t="shared" si="1"/>
        <v>1.274612898438332E-2</v>
      </c>
    </row>
    <row r="29" spans="1:9" ht="15" customHeight="1" x14ac:dyDescent="0.2">
      <c r="A29" s="238"/>
      <c r="B29" s="202"/>
      <c r="C29" s="203" t="s">
        <v>5</v>
      </c>
      <c r="D29" s="196" t="s">
        <v>83</v>
      </c>
      <c r="E29" s="196"/>
      <c r="F29" s="22">
        <v>23</v>
      </c>
      <c r="G29" s="101">
        <f>'3.2'!G29/'2.2'!G29</f>
        <v>0.95931422250898701</v>
      </c>
      <c r="H29" s="102">
        <f>'3.2'!H29/'2.2'!H29</f>
        <v>0.98885328881828705</v>
      </c>
      <c r="I29" s="20">
        <f t="shared" si="1"/>
        <v>2.9539066309300033E-2</v>
      </c>
    </row>
    <row r="30" spans="1:9" ht="15" customHeight="1" x14ac:dyDescent="0.2">
      <c r="A30" s="238"/>
      <c r="B30" s="202"/>
      <c r="C30" s="203"/>
      <c r="D30" s="226" t="s">
        <v>16</v>
      </c>
      <c r="E30" s="21" t="s">
        <v>8</v>
      </c>
      <c r="F30" s="22">
        <v>24</v>
      </c>
      <c r="G30" s="101">
        <f>'3.2'!G30/'2.2'!G30</f>
        <v>0.99396485640593435</v>
      </c>
      <c r="H30" s="102">
        <f>'3.2'!H30/'2.2'!H30</f>
        <v>0.98869257950530032</v>
      </c>
      <c r="I30" s="20">
        <f t="shared" si="1"/>
        <v>-5.272276900634032E-3</v>
      </c>
    </row>
    <row r="31" spans="1:9" ht="25.5" x14ac:dyDescent="0.2">
      <c r="A31" s="238"/>
      <c r="B31" s="202"/>
      <c r="C31" s="203"/>
      <c r="D31" s="226"/>
      <c r="E31" s="23" t="s">
        <v>83</v>
      </c>
      <c r="F31" s="22">
        <v>25</v>
      </c>
      <c r="G31" s="101">
        <f>'3.2'!G31/'2.2'!G31</f>
        <v>0.97420403096246533</v>
      </c>
      <c r="H31" s="102">
        <f>'3.2'!H31/'2.2'!H31</f>
        <v>0.96338104372632927</v>
      </c>
      <c r="I31" s="20">
        <f t="shared" si="1"/>
        <v>-1.0822987236136061E-2</v>
      </c>
    </row>
    <row r="32" spans="1:9" ht="15" customHeight="1" x14ac:dyDescent="0.2">
      <c r="A32" s="238"/>
      <c r="B32" s="202"/>
      <c r="C32" s="203"/>
      <c r="D32" s="226" t="s">
        <v>74</v>
      </c>
      <c r="E32" s="21" t="s">
        <v>8</v>
      </c>
      <c r="F32" s="22">
        <v>26</v>
      </c>
      <c r="G32" s="101">
        <f>'3.2'!G32/'2.2'!G32</f>
        <v>0.98758230747208708</v>
      </c>
      <c r="H32" s="102">
        <f>'3.2'!H32/'2.2'!H32</f>
        <v>0.98728686165872093</v>
      </c>
      <c r="I32" s="20">
        <f t="shared" si="1"/>
        <v>-2.9544581336615749E-4</v>
      </c>
    </row>
    <row r="33" spans="1:9" ht="25.5" x14ac:dyDescent="0.2">
      <c r="A33" s="238"/>
      <c r="B33" s="202"/>
      <c r="C33" s="203"/>
      <c r="D33" s="226"/>
      <c r="E33" s="23" t="s">
        <v>83</v>
      </c>
      <c r="F33" s="22">
        <v>27</v>
      </c>
      <c r="G33" s="101">
        <f>'3.2'!G33/'2.2'!G33</f>
        <v>0.98639400024589152</v>
      </c>
      <c r="H33" s="102">
        <f>'3.2'!H33/'2.2'!H33</f>
        <v>0.9865304691803114</v>
      </c>
      <c r="I33" s="20">
        <f t="shared" si="1"/>
        <v>1.3646893441987551E-4</v>
      </c>
    </row>
    <row r="34" spans="1:9" x14ac:dyDescent="0.2">
      <c r="A34" s="238"/>
      <c r="B34" s="202"/>
      <c r="C34" s="203"/>
      <c r="D34" s="196" t="s">
        <v>17</v>
      </c>
      <c r="E34" s="19" t="s">
        <v>8</v>
      </c>
      <c r="F34" s="22">
        <v>28</v>
      </c>
      <c r="G34" s="101">
        <f>'3.2'!G34/'2.2'!G34</f>
        <v>0.94367340313286263</v>
      </c>
      <c r="H34" s="102">
        <f>'3.2'!H34/'2.2'!H34</f>
        <v>1.0095215381228444</v>
      </c>
      <c r="I34" s="20">
        <f t="shared" si="1"/>
        <v>6.5848134989981766E-2</v>
      </c>
    </row>
    <row r="35" spans="1:9" ht="15" customHeight="1" x14ac:dyDescent="0.2">
      <c r="A35" s="238"/>
      <c r="B35" s="202"/>
      <c r="C35" s="203"/>
      <c r="D35" s="196"/>
      <c r="E35" s="23" t="s">
        <v>6</v>
      </c>
      <c r="F35" s="22">
        <v>29</v>
      </c>
      <c r="G35" s="101">
        <f>'3.2'!G35/'2.2'!G35</f>
        <v>1.0315533980582525</v>
      </c>
      <c r="H35" s="102">
        <f>'3.2'!H35/'2.2'!H35</f>
        <v>1.115</v>
      </c>
      <c r="I35" s="20">
        <f t="shared" si="1"/>
        <v>8.3446601941747467E-2</v>
      </c>
    </row>
    <row r="36" spans="1:9" ht="25.5" x14ac:dyDescent="0.2">
      <c r="A36" s="238"/>
      <c r="B36" s="202"/>
      <c r="C36" s="203"/>
      <c r="D36" s="196"/>
      <c r="E36" s="23" t="s">
        <v>83</v>
      </c>
      <c r="F36" s="22">
        <v>30</v>
      </c>
      <c r="G36" s="101">
        <f>'3.2'!G36/'2.2'!G36</f>
        <v>0.94164532420594083</v>
      </c>
      <c r="H36" s="102">
        <f>'3.2'!H36/'2.2'!H36</f>
        <v>1.0101594802126403</v>
      </c>
      <c r="I36" s="20">
        <f t="shared" si="1"/>
        <v>6.8514156006699523E-2</v>
      </c>
    </row>
    <row r="37" spans="1:9" ht="15" customHeight="1" x14ac:dyDescent="0.2">
      <c r="A37" s="238"/>
      <c r="B37" s="240" t="s">
        <v>13</v>
      </c>
      <c r="C37" s="244" t="s">
        <v>15</v>
      </c>
      <c r="D37" s="218"/>
      <c r="E37" s="21" t="s">
        <v>8</v>
      </c>
      <c r="F37" s="22">
        <v>33</v>
      </c>
      <c r="G37" s="101">
        <f>'3.2'!G37/'2.2'!G37</f>
        <v>0.98222034077680176</v>
      </c>
      <c r="H37" s="102">
        <f>'3.2'!H37/'2.2'!H37</f>
        <v>1.0192654676677726</v>
      </c>
      <c r="I37" s="20">
        <f>H37-G37</f>
        <v>3.7045126890970836E-2</v>
      </c>
    </row>
    <row r="38" spans="1:9" ht="12.75" customHeight="1" x14ac:dyDescent="0.2">
      <c r="A38" s="238"/>
      <c r="B38" s="241"/>
      <c r="C38" s="245"/>
      <c r="D38" s="246"/>
      <c r="E38" s="23" t="s">
        <v>6</v>
      </c>
      <c r="F38" s="22">
        <v>34</v>
      </c>
      <c r="G38" s="101">
        <f>'3.2'!G38/'2.2'!G38</f>
        <v>0.98217821782178216</v>
      </c>
      <c r="H38" s="102">
        <f>'3.2'!H38/'2.2'!H38</f>
        <v>0.83067092651757191</v>
      </c>
      <c r="I38" s="20">
        <f t="shared" si="1"/>
        <v>-0.15150729130421026</v>
      </c>
    </row>
    <row r="39" spans="1:9" ht="25.5" x14ac:dyDescent="0.2">
      <c r="A39" s="238"/>
      <c r="B39" s="208"/>
      <c r="C39" s="247"/>
      <c r="D39" s="219"/>
      <c r="E39" s="23" t="s">
        <v>83</v>
      </c>
      <c r="F39" s="22">
        <v>35</v>
      </c>
      <c r="G39" s="101">
        <f>'3.2'!G39/'2.2'!G39</f>
        <v>0.98199963708945748</v>
      </c>
      <c r="H39" s="102">
        <f>'3.2'!H39/'2.2'!H39</f>
        <v>1.0342200413223142</v>
      </c>
      <c r="I39" s="20">
        <f t="shared" si="1"/>
        <v>5.2220404232856676E-2</v>
      </c>
    </row>
    <row r="40" spans="1:9" ht="12.75" customHeight="1" x14ac:dyDescent="0.2">
      <c r="A40" s="238"/>
      <c r="B40" s="240" t="s">
        <v>10</v>
      </c>
      <c r="C40" s="244" t="s">
        <v>73</v>
      </c>
      <c r="D40" s="218"/>
      <c r="E40" s="19" t="s">
        <v>8</v>
      </c>
      <c r="F40" s="22">
        <v>38</v>
      </c>
      <c r="G40" s="101">
        <f>'3.2'!G40/'2.2'!G40</f>
        <v>0.92850042700939417</v>
      </c>
      <c r="H40" s="102">
        <f>'3.2'!H40/'2.2'!H40</f>
        <v>0.99219411173173233</v>
      </c>
      <c r="I40" s="20">
        <f t="shared" si="1"/>
        <v>6.3693684722338162E-2</v>
      </c>
    </row>
    <row r="41" spans="1:9" x14ac:dyDescent="0.2">
      <c r="A41" s="238"/>
      <c r="B41" s="241"/>
      <c r="C41" s="245"/>
      <c r="D41" s="246"/>
      <c r="E41" s="23" t="s">
        <v>6</v>
      </c>
      <c r="F41" s="22">
        <v>39</v>
      </c>
      <c r="G41" s="101">
        <f>'3.2'!G41/'2.2'!G41</f>
        <v>1.0294117647058822</v>
      </c>
      <c r="H41" s="102">
        <f>'3.2'!H41/'2.2'!H41</f>
        <v>0.90243902439024393</v>
      </c>
      <c r="I41" s="20">
        <f t="shared" si="1"/>
        <v>-0.12697274031563832</v>
      </c>
    </row>
    <row r="42" spans="1:9" ht="26.25" thickBot="1" x14ac:dyDescent="0.25">
      <c r="A42" s="239"/>
      <c r="B42" s="249"/>
      <c r="C42" s="250"/>
      <c r="D42" s="251"/>
      <c r="E42" s="28" t="s">
        <v>83</v>
      </c>
      <c r="F42" s="29">
        <v>40</v>
      </c>
      <c r="G42" s="103">
        <f>'3.2'!G42/'2.2'!G42</f>
        <v>0.92739001692047374</v>
      </c>
      <c r="H42" s="104">
        <f>'3.2'!H42/'2.2'!H42</f>
        <v>0.99068948935430079</v>
      </c>
      <c r="I42" s="30">
        <f t="shared" si="1"/>
        <v>6.3299472433827053E-2</v>
      </c>
    </row>
    <row r="44" spans="1:9" x14ac:dyDescent="0.2">
      <c r="A44" s="426" t="s">
        <v>175</v>
      </c>
      <c r="B44" s="426"/>
      <c r="C44" s="426"/>
      <c r="E44" s="1" t="s">
        <v>176</v>
      </c>
      <c r="G44" s="1"/>
    </row>
    <row r="45" spans="1:9" x14ac:dyDescent="0.2">
      <c r="A45" s="427" t="s">
        <v>169</v>
      </c>
      <c r="B45" s="427"/>
      <c r="C45" s="427"/>
      <c r="E45" s="95" t="s">
        <v>174</v>
      </c>
      <c r="F45" s="95"/>
    </row>
    <row r="46" spans="1:9" ht="12.75" customHeight="1" x14ac:dyDescent="0.2">
      <c r="A46" s="428" t="s">
        <v>170</v>
      </c>
      <c r="B46" s="428"/>
      <c r="C46" s="428"/>
      <c r="D46" s="31"/>
      <c r="E46" s="69" t="s">
        <v>173</v>
      </c>
      <c r="F46" s="69"/>
      <c r="G46" s="1"/>
    </row>
    <row r="47" spans="1:9" x14ac:dyDescent="0.2">
      <c r="A47" s="429" t="s">
        <v>171</v>
      </c>
      <c r="B47" s="429"/>
      <c r="C47" s="429"/>
      <c r="D47" s="31"/>
      <c r="E47" s="31"/>
      <c r="F47" s="32"/>
      <c r="G47" s="32"/>
      <c r="H47" s="32"/>
      <c r="I47" s="32"/>
    </row>
    <row r="48" spans="1:9" x14ac:dyDescent="0.2">
      <c r="A48" s="430" t="s">
        <v>172</v>
      </c>
      <c r="B48" s="430"/>
      <c r="C48" s="430"/>
      <c r="D48" s="31"/>
      <c r="E48" s="31"/>
      <c r="F48" s="32"/>
      <c r="G48" s="32"/>
      <c r="H48" s="32"/>
      <c r="I48" s="32"/>
    </row>
    <row r="50" spans="1:7" ht="12.75" customHeight="1" x14ac:dyDescent="0.2">
      <c r="A50" s="231" t="s">
        <v>180</v>
      </c>
      <c r="B50" s="231"/>
      <c r="C50" s="231"/>
      <c r="D50" s="231"/>
      <c r="E50" s="31"/>
      <c r="F50" s="31"/>
      <c r="G50" s="31"/>
    </row>
    <row r="51" spans="1:7" x14ac:dyDescent="0.2">
      <c r="A51" s="231"/>
      <c r="B51" s="231"/>
      <c r="C51" s="231"/>
      <c r="D51" s="231"/>
      <c r="E51" s="31"/>
      <c r="F51" s="31"/>
      <c r="G51" s="31"/>
    </row>
    <row r="52" spans="1:7" x14ac:dyDescent="0.2">
      <c r="A52" s="231"/>
      <c r="B52" s="231"/>
      <c r="C52" s="231"/>
      <c r="D52" s="231"/>
      <c r="E52" s="31"/>
      <c r="F52" s="31"/>
      <c r="G52" s="31"/>
    </row>
  </sheetData>
  <mergeCells count="40">
    <mergeCell ref="A50:D52"/>
    <mergeCell ref="A44:C44"/>
    <mergeCell ref="A45:C45"/>
    <mergeCell ref="A46:C46"/>
    <mergeCell ref="A47:C47"/>
    <mergeCell ref="A48:C48"/>
    <mergeCell ref="A27:E27"/>
    <mergeCell ref="A28:A42"/>
    <mergeCell ref="B28:B36"/>
    <mergeCell ref="C28:E28"/>
    <mergeCell ref="C29:C36"/>
    <mergeCell ref="D29:E29"/>
    <mergeCell ref="D30:D31"/>
    <mergeCell ref="D34:D36"/>
    <mergeCell ref="B37:B39"/>
    <mergeCell ref="C37:D39"/>
    <mergeCell ref="B40:B42"/>
    <mergeCell ref="C40:D42"/>
    <mergeCell ref="D32:D33"/>
    <mergeCell ref="A6:E6"/>
    <mergeCell ref="A7:E7"/>
    <mergeCell ref="C8:E8"/>
    <mergeCell ref="A8:A26"/>
    <mergeCell ref="B8:B20"/>
    <mergeCell ref="C9:C20"/>
    <mergeCell ref="D12:D14"/>
    <mergeCell ref="D15:D16"/>
    <mergeCell ref="D17:D20"/>
    <mergeCell ref="B21:B24"/>
    <mergeCell ref="C21:D24"/>
    <mergeCell ref="B25:B26"/>
    <mergeCell ref="C25:D26"/>
    <mergeCell ref="D9:E9"/>
    <mergeCell ref="D10:D11"/>
    <mergeCell ref="H1:I1"/>
    <mergeCell ref="A2:I2"/>
    <mergeCell ref="A4:E5"/>
    <mergeCell ref="G4:G5"/>
    <mergeCell ref="H4:H5"/>
    <mergeCell ref="I4:I5"/>
  </mergeCells>
  <phoneticPr fontId="3" type="noConversion"/>
  <conditionalFormatting sqref="G7:H42">
    <cfRule type="cellIs" dxfId="85" priority="3" operator="greaterThanOrEqual">
      <formula>1.03</formula>
    </cfRule>
    <cfRule type="cellIs" dxfId="84" priority="4" operator="between">
      <formula>0.96</formula>
      <formula>1.03</formula>
    </cfRule>
    <cfRule type="cellIs" dxfId="83" priority="5" operator="between">
      <formula>0.85</formula>
      <formula>0.96</formula>
    </cfRule>
    <cfRule type="cellIs" dxfId="82" priority="6" operator="lessThan">
      <formula>0.85</formula>
    </cfRule>
  </conditionalFormatting>
  <conditionalFormatting sqref="I7:I42">
    <cfRule type="cellIs" dxfId="81" priority="1" operator="greaterThanOrEqual">
      <formula>0</formula>
    </cfRule>
    <cfRule type="cellIs" dxfId="80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X89"/>
  <sheetViews>
    <sheetView view="pageBreakPreview" zoomScale="70" zoomScaleNormal="100" zoomScaleSheetLayoutView="70" workbookViewId="0"/>
  </sheetViews>
  <sheetFormatPr defaultRowHeight="12.75" x14ac:dyDescent="0.2"/>
  <cols>
    <col min="1" max="1" width="25" style="120" customWidth="1"/>
    <col min="2" max="2" width="4" style="120" customWidth="1"/>
    <col min="3" max="26" width="8.42578125" style="120" customWidth="1"/>
    <col min="27" max="16384" width="9.140625" style="120"/>
  </cols>
  <sheetData>
    <row r="1" spans="1:187" s="119" customFormat="1" ht="12" customHeight="1" x14ac:dyDescent="0.2">
      <c r="Y1" s="304" t="s">
        <v>177</v>
      </c>
      <c r="Z1" s="304"/>
    </row>
    <row r="2" spans="1:187" s="119" customFormat="1" ht="32.25" customHeight="1" x14ac:dyDescent="0.25">
      <c r="A2" s="308" t="s">
        <v>191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</row>
    <row r="3" spans="1:187" ht="9.7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187" s="122" customFormat="1" ht="33.75" customHeight="1" x14ac:dyDescent="0.2">
      <c r="A4" s="295" t="s">
        <v>18</v>
      </c>
      <c r="B4" s="300" t="s">
        <v>0</v>
      </c>
      <c r="C4" s="297" t="s">
        <v>166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  <c r="O4" s="295" t="s">
        <v>167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187" s="122" customFormat="1" ht="33.75" customHeight="1" x14ac:dyDescent="0.2">
      <c r="A5" s="295"/>
      <c r="B5" s="301"/>
      <c r="C5" s="297" t="s">
        <v>7</v>
      </c>
      <c r="D5" s="298"/>
      <c r="E5" s="299"/>
      <c r="F5" s="295" t="s">
        <v>11</v>
      </c>
      <c r="G5" s="295"/>
      <c r="H5" s="295"/>
      <c r="I5" s="295" t="s">
        <v>80</v>
      </c>
      <c r="J5" s="295"/>
      <c r="K5" s="295"/>
      <c r="L5" s="305" t="s">
        <v>4</v>
      </c>
      <c r="M5" s="306"/>
      <c r="N5" s="307"/>
      <c r="O5" s="297" t="s">
        <v>82</v>
      </c>
      <c r="P5" s="298"/>
      <c r="Q5" s="299"/>
      <c r="R5" s="309" t="s">
        <v>13</v>
      </c>
      <c r="S5" s="310"/>
      <c r="T5" s="311"/>
      <c r="U5" s="309" t="s">
        <v>10</v>
      </c>
      <c r="V5" s="310"/>
      <c r="W5" s="311"/>
      <c r="X5" s="305" t="s">
        <v>4</v>
      </c>
      <c r="Y5" s="306"/>
      <c r="Z5" s="307"/>
    </row>
    <row r="6" spans="1:187" s="122" customFormat="1" ht="33.75" customHeight="1" x14ac:dyDescent="0.2">
      <c r="A6" s="295"/>
      <c r="B6" s="301"/>
      <c r="C6" s="121">
        <v>2021</v>
      </c>
      <c r="D6" s="121">
        <v>2022</v>
      </c>
      <c r="E6" s="121" t="s">
        <v>168</v>
      </c>
      <c r="F6" s="121">
        <v>2021</v>
      </c>
      <c r="G6" s="121">
        <v>2022</v>
      </c>
      <c r="H6" s="121" t="s">
        <v>168</v>
      </c>
      <c r="I6" s="121">
        <v>2021</v>
      </c>
      <c r="J6" s="121">
        <v>2022</v>
      </c>
      <c r="K6" s="121" t="s">
        <v>168</v>
      </c>
      <c r="L6" s="121">
        <v>2021</v>
      </c>
      <c r="M6" s="121">
        <v>2022</v>
      </c>
      <c r="N6" s="121" t="s">
        <v>168</v>
      </c>
      <c r="O6" s="121">
        <v>2021</v>
      </c>
      <c r="P6" s="121">
        <v>2022</v>
      </c>
      <c r="Q6" s="121" t="s">
        <v>168</v>
      </c>
      <c r="R6" s="121">
        <v>2021</v>
      </c>
      <c r="S6" s="121">
        <v>2022</v>
      </c>
      <c r="T6" s="121" t="s">
        <v>168</v>
      </c>
      <c r="U6" s="121">
        <v>2021</v>
      </c>
      <c r="V6" s="121">
        <v>2022</v>
      </c>
      <c r="W6" s="121" t="s">
        <v>168</v>
      </c>
      <c r="X6" s="121">
        <v>2021</v>
      </c>
      <c r="Y6" s="121">
        <v>2022</v>
      </c>
      <c r="Z6" s="121" t="s">
        <v>168</v>
      </c>
    </row>
    <row r="7" spans="1:187" s="122" customFormat="1" ht="12.75" customHeight="1" thickBot="1" x14ac:dyDescent="0.25">
      <c r="A7" s="123" t="s">
        <v>2</v>
      </c>
      <c r="B7" s="124" t="s">
        <v>3</v>
      </c>
      <c r="C7" s="125">
        <v>1</v>
      </c>
      <c r="D7" s="125">
        <v>2</v>
      </c>
      <c r="E7" s="125">
        <v>3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125">
        <v>9</v>
      </c>
      <c r="L7" s="125">
        <v>10</v>
      </c>
      <c r="M7" s="125">
        <v>11</v>
      </c>
      <c r="N7" s="125">
        <v>12</v>
      </c>
      <c r="O7" s="125">
        <v>13</v>
      </c>
      <c r="P7" s="125">
        <v>14</v>
      </c>
      <c r="Q7" s="125">
        <v>15</v>
      </c>
      <c r="R7" s="125">
        <v>16</v>
      </c>
      <c r="S7" s="125">
        <v>17</v>
      </c>
      <c r="T7" s="125">
        <v>18</v>
      </c>
      <c r="U7" s="125">
        <v>19</v>
      </c>
      <c r="V7" s="125">
        <v>20</v>
      </c>
      <c r="W7" s="125">
        <v>21</v>
      </c>
      <c r="X7" s="125">
        <v>22</v>
      </c>
      <c r="Y7" s="125">
        <v>23</v>
      </c>
      <c r="Z7" s="125">
        <v>24</v>
      </c>
    </row>
    <row r="8" spans="1:187" s="119" customFormat="1" ht="15" customHeight="1" x14ac:dyDescent="0.2">
      <c r="A8" s="58" t="s">
        <v>19</v>
      </c>
      <c r="B8" s="126" t="s">
        <v>94</v>
      </c>
      <c r="C8" s="107" t="e">
        <f>'3.3'!C8/'2.3'!C8</f>
        <v>#DIV/0!</v>
      </c>
      <c r="D8" s="73" t="e">
        <f>'3.3'!D8/'2.3'!D8</f>
        <v>#DIV/0!</v>
      </c>
      <c r="E8" s="73" t="e">
        <f t="shared" ref="E8" si="0">D8-C8</f>
        <v>#DIV/0!</v>
      </c>
      <c r="F8" s="73" t="e">
        <f>'3.3'!F8/'2.3'!F8</f>
        <v>#DIV/0!</v>
      </c>
      <c r="G8" s="73" t="e">
        <f>'3.3'!G8/'2.3'!G8</f>
        <v>#DIV/0!</v>
      </c>
      <c r="H8" s="73" t="e">
        <f t="shared" ref="H8" si="1">G8-F8</f>
        <v>#DIV/0!</v>
      </c>
      <c r="I8" s="73" t="e">
        <f>'3.3'!I8/'2.3'!I8</f>
        <v>#DIV/0!</v>
      </c>
      <c r="J8" s="73" t="e">
        <f>'3.3'!J8/'2.3'!J8</f>
        <v>#DIV/0!</v>
      </c>
      <c r="K8" s="127" t="e">
        <f t="shared" ref="K8" si="2">J8-I8</f>
        <v>#DIV/0!</v>
      </c>
      <c r="L8" s="107" t="e">
        <f>'3.3'!L8/'2.3'!L8</f>
        <v>#DIV/0!</v>
      </c>
      <c r="M8" s="73" t="e">
        <f>'3.3'!M8/'2.3'!M8</f>
        <v>#DIV/0!</v>
      </c>
      <c r="N8" s="129" t="e">
        <f t="shared" ref="N8" si="3">M8-L8</f>
        <v>#DIV/0!</v>
      </c>
      <c r="O8" s="107" t="e">
        <f>'3.3'!O8/'2.3'!O8</f>
        <v>#DIV/0!</v>
      </c>
      <c r="P8" s="73" t="e">
        <f>'3.3'!P8/'2.3'!P8</f>
        <v>#DIV/0!</v>
      </c>
      <c r="Q8" s="73" t="e">
        <f t="shared" ref="Q8" si="4">P8-O8</f>
        <v>#DIV/0!</v>
      </c>
      <c r="R8" s="73" t="e">
        <f>'3.3'!R8/'2.3'!R8</f>
        <v>#DIV/0!</v>
      </c>
      <c r="S8" s="73" t="e">
        <f>'3.3'!S8/'2.3'!S8</f>
        <v>#DIV/0!</v>
      </c>
      <c r="T8" s="73" t="e">
        <f t="shared" ref="T8" si="5">S8-R8</f>
        <v>#DIV/0!</v>
      </c>
      <c r="U8" s="73" t="e">
        <f>'3.3'!U8/'2.3'!U8</f>
        <v>#DIV/0!</v>
      </c>
      <c r="V8" s="73" t="e">
        <f>'3.3'!V8/'2.3'!V8</f>
        <v>#DIV/0!</v>
      </c>
      <c r="W8" s="127" t="e">
        <f t="shared" ref="W8" si="6">V8-U8</f>
        <v>#DIV/0!</v>
      </c>
      <c r="X8" s="107" t="e">
        <f>'3.3'!X8/'2.3'!X8</f>
        <v>#DIV/0!</v>
      </c>
      <c r="Y8" s="73" t="e">
        <f>'3.3'!Y8/'2.3'!Y8</f>
        <v>#DIV/0!</v>
      </c>
      <c r="Z8" s="129" t="e">
        <f t="shared" ref="Z8" si="7">Y8-X8</f>
        <v>#DIV/0!</v>
      </c>
    </row>
    <row r="9" spans="1:187" s="119" customFormat="1" ht="15" customHeight="1" x14ac:dyDescent="0.2">
      <c r="A9" s="57" t="s">
        <v>21</v>
      </c>
      <c r="B9" s="126" t="s">
        <v>20</v>
      </c>
      <c r="C9" s="108">
        <f>'3.3'!C9/'2.3'!C9</f>
        <v>0.97149796214616713</v>
      </c>
      <c r="D9" s="64">
        <f>'3.3'!D9/'2.3'!D9</f>
        <v>1.0204717305378932</v>
      </c>
      <c r="E9" s="64">
        <f>D9-C9</f>
        <v>4.8973768391726069E-2</v>
      </c>
      <c r="F9" s="64">
        <f>'3.3'!F9/'2.3'!F9</f>
        <v>0.95541760722347635</v>
      </c>
      <c r="G9" s="64">
        <f>'3.3'!G9/'2.3'!G9</f>
        <v>0.94857982370225269</v>
      </c>
      <c r="H9" s="64">
        <f>G9-F9</f>
        <v>-6.8377835212236615E-3</v>
      </c>
      <c r="I9" s="64">
        <f>'3.3'!I9/'2.3'!I9</f>
        <v>0.81517464723571598</v>
      </c>
      <c r="J9" s="64">
        <f>'3.3'!J9/'2.3'!J9</f>
        <v>1.2630450910889457</v>
      </c>
      <c r="K9" s="130">
        <f t="shared" ref="K9" si="8">J9-I9</f>
        <v>0.44787044385322972</v>
      </c>
      <c r="L9" s="108">
        <f>'3.3'!L9/'2.3'!L9</f>
        <v>0.94545788021673172</v>
      </c>
      <c r="M9" s="64">
        <f>'3.3'!M9/'2.3'!M9</f>
        <v>1.0465337397578232</v>
      </c>
      <c r="N9" s="131">
        <f t="shared" ref="N9" si="9">M9-L9</f>
        <v>0.10107585954109144</v>
      </c>
      <c r="O9" s="108">
        <f>'3.3'!O9/'2.3'!O9</f>
        <v>1.0029211295034079</v>
      </c>
      <c r="P9" s="64">
        <f>'3.3'!P9/'2.3'!P9</f>
        <v>1.0001164279892887</v>
      </c>
      <c r="Q9" s="64">
        <f t="shared" ref="Q9" si="10">P9-O9</f>
        <v>-2.8047015141192677E-3</v>
      </c>
      <c r="R9" s="64" t="e">
        <f>'3.3'!R9/'2.3'!R9</f>
        <v>#DIV/0!</v>
      </c>
      <c r="S9" s="64" t="e">
        <f>'3.3'!S9/'2.3'!S9</f>
        <v>#DIV/0!</v>
      </c>
      <c r="T9" s="64" t="e">
        <f t="shared" ref="T9" si="11">S9-R9</f>
        <v>#DIV/0!</v>
      </c>
      <c r="U9" s="64">
        <f>'3.3'!U9/'2.3'!U9</f>
        <v>0.9306766055045872</v>
      </c>
      <c r="V9" s="64">
        <f>'3.3'!V9/'2.3'!V9</f>
        <v>0.97498752939499755</v>
      </c>
      <c r="W9" s="130">
        <f t="shared" ref="W9" si="12">V9-U9</f>
        <v>4.4310923890410359E-2</v>
      </c>
      <c r="X9" s="108">
        <f>'3.3'!X9/'2.3'!X9</f>
        <v>0.95745218332731863</v>
      </c>
      <c r="Y9" s="64">
        <f>'3.3'!Y9/'2.3'!Y9</f>
        <v>0.98452833524887273</v>
      </c>
      <c r="Z9" s="131">
        <f t="shared" ref="Z9" si="13">Y9-X9</f>
        <v>2.7076151921554104E-2</v>
      </c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</row>
    <row r="10" spans="1:187" s="119" customFormat="1" ht="15" customHeight="1" x14ac:dyDescent="0.2">
      <c r="A10" s="57" t="s">
        <v>23</v>
      </c>
      <c r="B10" s="126" t="s">
        <v>22</v>
      </c>
      <c r="C10" s="108">
        <f>'3.3'!C10/'2.3'!C10</f>
        <v>0.98453702574112478</v>
      </c>
      <c r="D10" s="64">
        <f>'3.3'!D10/'2.3'!D10</f>
        <v>1.0364135648052364</v>
      </c>
      <c r="E10" s="64">
        <f t="shared" ref="E10:E34" si="14">D10-C10</f>
        <v>5.1876539064111604E-2</v>
      </c>
      <c r="F10" s="64">
        <f>'3.3'!F10/'2.3'!F10</f>
        <v>0.95027624309392267</v>
      </c>
      <c r="G10" s="64">
        <f>'3.3'!G10/'2.3'!G10</f>
        <v>1.0316804407713498</v>
      </c>
      <c r="H10" s="64">
        <f t="shared" ref="H10:H35" si="15">G10-F10</f>
        <v>8.1404197677427126E-2</v>
      </c>
      <c r="I10" s="64">
        <f>'3.3'!I10/'2.3'!I10</f>
        <v>1.0470646656367248</v>
      </c>
      <c r="J10" s="64">
        <f>'3.3'!J10/'2.3'!J10</f>
        <v>1.2414090996352467</v>
      </c>
      <c r="K10" s="130">
        <f t="shared" ref="K10:K35" si="16">J10-I10</f>
        <v>0.19434443399852186</v>
      </c>
      <c r="L10" s="108">
        <f>'3.3'!L10/'2.3'!L10</f>
        <v>0.99716391848023533</v>
      </c>
      <c r="M10" s="64">
        <f>'3.3'!M10/'2.3'!M10</f>
        <v>1.0691452557774805</v>
      </c>
      <c r="N10" s="131">
        <f t="shared" ref="N10:N35" si="17">M10-L10</f>
        <v>7.1981337297245207E-2</v>
      </c>
      <c r="O10" s="108">
        <f>'3.3'!O10/'2.3'!O10</f>
        <v>0.98338783518639639</v>
      </c>
      <c r="P10" s="64">
        <f>'3.3'!P10/'2.3'!P10</f>
        <v>1.0251484456863429</v>
      </c>
      <c r="Q10" s="64">
        <f t="shared" ref="Q10:Q35" si="18">P10-O10</f>
        <v>4.1760610499946504E-2</v>
      </c>
      <c r="R10" s="64" t="e">
        <f>'3.3'!R10/'2.3'!R10</f>
        <v>#DIV/0!</v>
      </c>
      <c r="S10" s="64" t="e">
        <f>'3.3'!S10/'2.3'!S10</f>
        <v>#DIV/0!</v>
      </c>
      <c r="T10" s="64" t="e">
        <f t="shared" ref="T10:T35" si="19">S10-R10</f>
        <v>#DIV/0!</v>
      </c>
      <c r="U10" s="64" t="e">
        <f>'3.3'!U10/'2.3'!U10</f>
        <v>#DIV/0!</v>
      </c>
      <c r="V10" s="64" t="e">
        <f>'3.3'!V10/'2.3'!V10</f>
        <v>#DIV/0!</v>
      </c>
      <c r="W10" s="130" t="e">
        <f t="shared" ref="W10:W35" si="20">V10-U10</f>
        <v>#DIV/0!</v>
      </c>
      <c r="X10" s="108">
        <f>'3.3'!X10/'2.3'!X10</f>
        <v>0.98338783518639639</v>
      </c>
      <c r="Y10" s="64">
        <f>'3.3'!Y10/'2.3'!Y10</f>
        <v>1.0251484456863429</v>
      </c>
      <c r="Z10" s="131">
        <f t="shared" ref="Z10:Z35" si="21">Y10-X10</f>
        <v>4.1760610499946504E-2</v>
      </c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</row>
    <row r="11" spans="1:187" s="119" customFormat="1" ht="15" customHeight="1" x14ac:dyDescent="0.2">
      <c r="A11" s="57" t="s">
        <v>25</v>
      </c>
      <c r="B11" s="126" t="s">
        <v>24</v>
      </c>
      <c r="C11" s="108">
        <f>'3.3'!C11/'2.3'!C11</f>
        <v>0.94948713705278587</v>
      </c>
      <c r="D11" s="64">
        <f>'3.3'!D11/'2.3'!D11</f>
        <v>1.0286301490768333</v>
      </c>
      <c r="E11" s="64">
        <f t="shared" si="14"/>
        <v>7.9143012024047388E-2</v>
      </c>
      <c r="F11" s="64">
        <f>'3.3'!F11/'2.3'!F11</f>
        <v>1.015562077673879</v>
      </c>
      <c r="G11" s="64">
        <f>'3.3'!G11/'2.3'!G11</f>
        <v>0.99121308274347086</v>
      </c>
      <c r="H11" s="64">
        <f t="shared" si="15"/>
        <v>-2.4348994930408097E-2</v>
      </c>
      <c r="I11" s="64">
        <f>'3.3'!I11/'2.3'!I11</f>
        <v>0.89052721555698022</v>
      </c>
      <c r="J11" s="64">
        <f>'3.3'!J11/'2.3'!J11</f>
        <v>1.1338486893737247</v>
      </c>
      <c r="K11" s="130">
        <f t="shared" si="16"/>
        <v>0.24332147381674452</v>
      </c>
      <c r="L11" s="108">
        <f>'3.3'!L11/'2.3'!L11</f>
        <v>0.9466827369567179</v>
      </c>
      <c r="M11" s="64">
        <f>'3.3'!M11/'2.3'!M11</f>
        <v>1.0373735774587736</v>
      </c>
      <c r="N11" s="131">
        <f t="shared" si="17"/>
        <v>9.069084050205567E-2</v>
      </c>
      <c r="O11" s="108">
        <f>'3.3'!O11/'2.3'!O11</f>
        <v>0.99721368572013935</v>
      </c>
      <c r="P11" s="64">
        <f>'3.3'!P11/'2.3'!P11</f>
        <v>0.98182064236737643</v>
      </c>
      <c r="Q11" s="64">
        <f t="shared" si="18"/>
        <v>-1.5393043352762925E-2</v>
      </c>
      <c r="R11" s="64">
        <f>'3.3'!R11/'2.3'!R11</f>
        <v>1.0242569930069929</v>
      </c>
      <c r="S11" s="64">
        <f>'3.3'!S11/'2.3'!S11</f>
        <v>0.99665439946470391</v>
      </c>
      <c r="T11" s="64">
        <f t="shared" si="19"/>
        <v>-2.7602593542289E-2</v>
      </c>
      <c r="U11" s="64">
        <f>'3.3'!U11/'2.3'!U11</f>
        <v>0.87058338297969851</v>
      </c>
      <c r="V11" s="64">
        <f>'3.3'!V11/'2.3'!V11</f>
        <v>1.0230284597001955</v>
      </c>
      <c r="W11" s="130">
        <f t="shared" si="20"/>
        <v>0.15244507672049701</v>
      </c>
      <c r="X11" s="108">
        <f>'3.3'!X11/'2.3'!X11</f>
        <v>0.94525806070627139</v>
      </c>
      <c r="Y11" s="64">
        <f>'3.3'!Y11/'2.3'!Y11</f>
        <v>1.0002524730886639</v>
      </c>
      <c r="Z11" s="131">
        <f t="shared" si="21"/>
        <v>5.4994412382392555E-2</v>
      </c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</row>
    <row r="12" spans="1:187" s="119" customFormat="1" ht="15" customHeight="1" x14ac:dyDescent="0.2">
      <c r="A12" s="57" t="s">
        <v>27</v>
      </c>
      <c r="B12" s="126" t="s">
        <v>26</v>
      </c>
      <c r="C12" s="108">
        <f>'3.3'!C12/'2.3'!C12</f>
        <v>0.96217397687050421</v>
      </c>
      <c r="D12" s="64">
        <f>'3.3'!D12/'2.3'!D12</f>
        <v>1.0864722559740785</v>
      </c>
      <c r="E12" s="64">
        <f t="shared" si="14"/>
        <v>0.12429827910357427</v>
      </c>
      <c r="F12" s="64">
        <f>'3.3'!F12/'2.3'!F12</f>
        <v>0.83856400993452251</v>
      </c>
      <c r="G12" s="64">
        <f>'3.3'!G12/'2.3'!G12</f>
        <v>1.0658823529411765</v>
      </c>
      <c r="H12" s="64">
        <f t="shared" si="15"/>
        <v>0.22731834300665399</v>
      </c>
      <c r="I12" s="64">
        <f>'3.3'!I12/'2.3'!I12</f>
        <v>0.90272648699614988</v>
      </c>
      <c r="J12" s="64">
        <f>'3.3'!J12/'2.3'!J12</f>
        <v>1.4382464890405564</v>
      </c>
      <c r="K12" s="130">
        <f t="shared" si="16"/>
        <v>0.53552000204440653</v>
      </c>
      <c r="L12" s="108">
        <f>'3.3'!L12/'2.3'!L12</f>
        <v>0.95253596752165537</v>
      </c>
      <c r="M12" s="64">
        <f>'3.3'!M12/'2.3'!M12</f>
        <v>1.1642506395365932</v>
      </c>
      <c r="N12" s="131">
        <f t="shared" si="17"/>
        <v>0.21171467201493788</v>
      </c>
      <c r="O12" s="108">
        <f>'3.3'!O12/'2.3'!O12</f>
        <v>0.99076759188021546</v>
      </c>
      <c r="P12" s="64" t="e">
        <f>'3.3'!P12/'2.3'!P12</f>
        <v>#DIV/0!</v>
      </c>
      <c r="Q12" s="64" t="e">
        <f t="shared" si="18"/>
        <v>#DIV/0!</v>
      </c>
      <c r="R12" s="64" t="e">
        <f>'3.3'!R12/'2.3'!R12</f>
        <v>#DIV/0!</v>
      </c>
      <c r="S12" s="64" t="e">
        <f>'3.3'!S12/'2.3'!S12</f>
        <v>#DIV/0!</v>
      </c>
      <c r="T12" s="64" t="e">
        <f>S12-R12</f>
        <v>#DIV/0!</v>
      </c>
      <c r="U12" s="64">
        <f>'3.3'!U12/'2.3'!U12</f>
        <v>0.8812931469944435</v>
      </c>
      <c r="V12" s="64">
        <f>'3.3'!V12/'2.3'!V12</f>
        <v>1.0621275327771156</v>
      </c>
      <c r="W12" s="130">
        <f t="shared" si="20"/>
        <v>0.18083438578267208</v>
      </c>
      <c r="X12" s="108">
        <f>'3.3'!X12/'2.3'!X12</f>
        <v>0.94557775847089487</v>
      </c>
      <c r="Y12" s="64">
        <f>'3.3'!Y12/'2.3'!Y12</f>
        <v>1.0621275327771156</v>
      </c>
      <c r="Z12" s="131">
        <f t="shared" si="21"/>
        <v>0.11654977430622071</v>
      </c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</row>
    <row r="13" spans="1:187" s="119" customFormat="1" ht="15" customHeight="1" x14ac:dyDescent="0.2">
      <c r="A13" s="57" t="s">
        <v>29</v>
      </c>
      <c r="B13" s="126" t="s">
        <v>28</v>
      </c>
      <c r="C13" s="108">
        <f>'3.3'!C13/'2.3'!C13</f>
        <v>0.96341301257070378</v>
      </c>
      <c r="D13" s="64">
        <f>'3.3'!D13/'2.3'!D13</f>
        <v>1.0025278898647045</v>
      </c>
      <c r="E13" s="64">
        <f t="shared" si="14"/>
        <v>3.9114877294000761E-2</v>
      </c>
      <c r="F13" s="64">
        <f>'3.3'!F13/'2.3'!F13</f>
        <v>1.020963425512935</v>
      </c>
      <c r="G13" s="64">
        <f>'3.3'!G13/'2.3'!G13</f>
        <v>1.0134924753502854</v>
      </c>
      <c r="H13" s="64">
        <f t="shared" si="15"/>
        <v>-7.4709501626495367E-3</v>
      </c>
      <c r="I13" s="64">
        <f>'3.3'!I13/'2.3'!I13</f>
        <v>0.76616520958958412</v>
      </c>
      <c r="J13" s="64">
        <f>'3.3'!J13/'2.3'!J13</f>
        <v>1.1982005632189394</v>
      </c>
      <c r="K13" s="130">
        <f t="shared" si="16"/>
        <v>0.4320353536293553</v>
      </c>
      <c r="L13" s="108">
        <f>'3.3'!L13/'2.3'!L13</f>
        <v>0.90038259788016439</v>
      </c>
      <c r="M13" s="64">
        <f>'3.3'!M13/'2.3'!M13</f>
        <v>1.066703620139122</v>
      </c>
      <c r="N13" s="131">
        <f t="shared" si="17"/>
        <v>0.16632102225895762</v>
      </c>
      <c r="O13" s="108">
        <f>'3.3'!O13/'2.3'!O13</f>
        <v>0.96150847787955562</v>
      </c>
      <c r="P13" s="64">
        <f>'3.3'!P13/'2.3'!P13</f>
        <v>1.0145386328995192</v>
      </c>
      <c r="Q13" s="64">
        <f t="shared" si="18"/>
        <v>5.3030155019963554E-2</v>
      </c>
      <c r="R13" s="64" t="e">
        <f>'3.3'!R13/'2.3'!R13</f>
        <v>#DIV/0!</v>
      </c>
      <c r="S13" s="64" t="e">
        <f>'3.3'!S13/'2.3'!S13</f>
        <v>#DIV/0!</v>
      </c>
      <c r="T13" s="64" t="e">
        <f t="shared" si="19"/>
        <v>#DIV/0!</v>
      </c>
      <c r="U13" s="64" t="e">
        <f>'3.3'!U13/'2.3'!U13</f>
        <v>#DIV/0!</v>
      </c>
      <c r="V13" s="64" t="e">
        <f>'3.3'!V13/'2.3'!V13</f>
        <v>#DIV/0!</v>
      </c>
      <c r="W13" s="130" t="e">
        <f t="shared" si="20"/>
        <v>#DIV/0!</v>
      </c>
      <c r="X13" s="108">
        <f>'3.3'!X13/'2.3'!X13</f>
        <v>0.96150847787955562</v>
      </c>
      <c r="Y13" s="64">
        <f>'3.3'!Y13/'2.3'!Y13</f>
        <v>1.0145386328995192</v>
      </c>
      <c r="Z13" s="131">
        <f t="shared" si="21"/>
        <v>5.3030155019963554E-2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</row>
    <row r="14" spans="1:187" s="119" customFormat="1" ht="15" customHeight="1" x14ac:dyDescent="0.2">
      <c r="A14" s="57" t="s">
        <v>31</v>
      </c>
      <c r="B14" s="126" t="s">
        <v>30</v>
      </c>
      <c r="C14" s="108">
        <f>'3.3'!C14/'2.3'!C14</f>
        <v>0.98279643504608327</v>
      </c>
      <c r="D14" s="64">
        <f>'3.3'!D14/'2.3'!D14</f>
        <v>1.0155739961458292</v>
      </c>
      <c r="E14" s="64">
        <f t="shared" si="14"/>
        <v>3.2777561099745944E-2</v>
      </c>
      <c r="F14" s="64">
        <f>'3.3'!F14/'2.3'!F14</f>
        <v>0.99420103092783507</v>
      </c>
      <c r="G14" s="64">
        <f>'3.3'!G14/'2.3'!G14</f>
        <v>0.91066838046272491</v>
      </c>
      <c r="H14" s="64">
        <f t="shared" si="15"/>
        <v>-8.3532650465110159E-2</v>
      </c>
      <c r="I14" s="64">
        <f>'3.3'!I14/'2.3'!I14</f>
        <v>0.91038858049167326</v>
      </c>
      <c r="J14" s="64">
        <f>'3.3'!J14/'2.3'!J14</f>
        <v>1.1269477543538038</v>
      </c>
      <c r="K14" s="130">
        <f t="shared" si="16"/>
        <v>0.21655917386213053</v>
      </c>
      <c r="L14" s="108">
        <f>'3.3'!L14/'2.3'!L14</f>
        <v>0.97583409890429984</v>
      </c>
      <c r="M14" s="64">
        <f>'3.3'!M14/'2.3'!M14</f>
        <v>1.0222793690672292</v>
      </c>
      <c r="N14" s="131">
        <f t="shared" si="17"/>
        <v>4.644527016292932E-2</v>
      </c>
      <c r="O14" s="108">
        <f>'3.3'!O14/'2.3'!O14</f>
        <v>0.92122697159451861</v>
      </c>
      <c r="P14" s="64">
        <f>'3.3'!P14/'2.3'!P14</f>
        <v>1.0092570892898993</v>
      </c>
      <c r="Q14" s="64">
        <f t="shared" si="18"/>
        <v>8.8030117695380716E-2</v>
      </c>
      <c r="R14" s="64" t="e">
        <f>'3.3'!R14/'2.3'!R14</f>
        <v>#DIV/0!</v>
      </c>
      <c r="S14" s="64" t="e">
        <f>'3.3'!S14/'2.3'!S14</f>
        <v>#DIV/0!</v>
      </c>
      <c r="T14" s="64" t="e">
        <f t="shared" si="19"/>
        <v>#DIV/0!</v>
      </c>
      <c r="U14" s="64" t="e">
        <f>'3.3'!U14/'2.3'!U14</f>
        <v>#DIV/0!</v>
      </c>
      <c r="V14" s="64" t="e">
        <f>'3.3'!V14/'2.3'!V14</f>
        <v>#DIV/0!</v>
      </c>
      <c r="W14" s="130" t="e">
        <f t="shared" si="20"/>
        <v>#DIV/0!</v>
      </c>
      <c r="X14" s="108">
        <f>'3.3'!X14/'2.3'!X14</f>
        <v>0.92122697159451861</v>
      </c>
      <c r="Y14" s="64">
        <f>'3.3'!Y14/'2.3'!Y14</f>
        <v>1.0092570892898993</v>
      </c>
      <c r="Z14" s="131">
        <f t="shared" si="21"/>
        <v>8.8030117695380716E-2</v>
      </c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</row>
    <row r="15" spans="1:187" s="119" customFormat="1" ht="15" customHeight="1" x14ac:dyDescent="0.2">
      <c r="A15" s="57" t="s">
        <v>33</v>
      </c>
      <c r="B15" s="126" t="s">
        <v>32</v>
      </c>
      <c r="C15" s="108">
        <f>'3.3'!C15/'2.3'!C15</f>
        <v>0.94610555744358882</v>
      </c>
      <c r="D15" s="64">
        <f>'3.3'!D15/'2.3'!D15</f>
        <v>1.0851246775580397</v>
      </c>
      <c r="E15" s="64">
        <f t="shared" si="14"/>
        <v>0.13901912011445083</v>
      </c>
      <c r="F15" s="64">
        <f>'3.3'!F15/'2.3'!F15</f>
        <v>0.93854568854568854</v>
      </c>
      <c r="G15" s="64">
        <f>'3.3'!G15/'2.3'!G15</f>
        <v>0.93882618510158011</v>
      </c>
      <c r="H15" s="64">
        <f t="shared" si="15"/>
        <v>2.8049655589157396E-4</v>
      </c>
      <c r="I15" s="64">
        <f>'3.3'!I15/'2.3'!I15</f>
        <v>0.96650298141003155</v>
      </c>
      <c r="J15" s="64">
        <f>'3.3'!J15/'2.3'!J15</f>
        <v>1.1629834254143647</v>
      </c>
      <c r="K15" s="130">
        <f t="shared" si="16"/>
        <v>0.19648044400433318</v>
      </c>
      <c r="L15" s="108">
        <f>'3.3'!L15/'2.3'!L15</f>
        <v>0.94778970854831968</v>
      </c>
      <c r="M15" s="64">
        <f>'3.3'!M15/'2.3'!M15</f>
        <v>1.0858889069176267</v>
      </c>
      <c r="N15" s="131">
        <f t="shared" si="17"/>
        <v>0.13809919836930706</v>
      </c>
      <c r="O15" s="108">
        <f>'3.3'!O15/'2.3'!O15</f>
        <v>0.97816905597525428</v>
      </c>
      <c r="P15" s="64">
        <f>'3.3'!P15/'2.3'!P15</f>
        <v>1.0223098474629033</v>
      </c>
      <c r="Q15" s="64">
        <f t="shared" si="18"/>
        <v>4.4140791487649045E-2</v>
      </c>
      <c r="R15" s="64" t="e">
        <f>'3.3'!R15/'2.3'!R15</f>
        <v>#DIV/0!</v>
      </c>
      <c r="S15" s="64" t="e">
        <f>'3.3'!S15/'2.3'!S15</f>
        <v>#DIV/0!</v>
      </c>
      <c r="T15" s="64" t="e">
        <f t="shared" si="19"/>
        <v>#DIV/0!</v>
      </c>
      <c r="U15" s="64" t="e">
        <f>'3.3'!U15/'2.3'!U15</f>
        <v>#DIV/0!</v>
      </c>
      <c r="V15" s="64" t="e">
        <f>'3.3'!V15/'2.3'!V15</f>
        <v>#DIV/0!</v>
      </c>
      <c r="W15" s="130" t="e">
        <f t="shared" si="20"/>
        <v>#DIV/0!</v>
      </c>
      <c r="X15" s="108">
        <f>'3.3'!X15/'2.3'!X15</f>
        <v>0.97816905597525428</v>
      </c>
      <c r="Y15" s="64">
        <f>'3.3'!Y15/'2.3'!Y15</f>
        <v>1.0223098474629033</v>
      </c>
      <c r="Z15" s="131">
        <f t="shared" si="21"/>
        <v>4.4140791487649045E-2</v>
      </c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</row>
    <row r="16" spans="1:187" s="119" customFormat="1" ht="15" customHeight="1" x14ac:dyDescent="0.2">
      <c r="A16" s="57" t="s">
        <v>35</v>
      </c>
      <c r="B16" s="126" t="s">
        <v>34</v>
      </c>
      <c r="C16" s="108">
        <f>'3.3'!C16/'2.3'!C16</f>
        <v>1.0001040180694247</v>
      </c>
      <c r="D16" s="64">
        <f>'3.3'!D16/'2.3'!D16</f>
        <v>1.0292693743301675</v>
      </c>
      <c r="E16" s="64">
        <f t="shared" si="14"/>
        <v>2.9165356260742792E-2</v>
      </c>
      <c r="F16" s="64">
        <f>'3.3'!F16/'2.3'!F16</f>
        <v>0.98949474737368681</v>
      </c>
      <c r="G16" s="64">
        <f>'3.3'!G16/'2.3'!G16</f>
        <v>1.0190174326465926</v>
      </c>
      <c r="H16" s="64">
        <f t="shared" si="15"/>
        <v>2.9522685272905802E-2</v>
      </c>
      <c r="I16" s="64">
        <f>'3.3'!I16/'2.3'!I16</f>
        <v>0.83262666949332198</v>
      </c>
      <c r="J16" s="64">
        <f>'3.3'!J16/'2.3'!J16</f>
        <v>1.1981809478219243</v>
      </c>
      <c r="K16" s="130">
        <f t="shared" si="16"/>
        <v>0.36555427832860232</v>
      </c>
      <c r="L16" s="108">
        <f>'3.3'!L16/'2.3'!L16</f>
        <v>0.97976603284685437</v>
      </c>
      <c r="M16" s="64">
        <f>'3.3'!M16/'2.3'!M16</f>
        <v>1.0459552329875719</v>
      </c>
      <c r="N16" s="131">
        <f t="shared" si="17"/>
        <v>6.6189200140717497E-2</v>
      </c>
      <c r="O16" s="108">
        <f>'3.3'!O16/'2.3'!O16</f>
        <v>0.9908993576017131</v>
      </c>
      <c r="P16" s="64">
        <f>'3.3'!P16/'2.3'!P16</f>
        <v>1.0001757469244288</v>
      </c>
      <c r="Q16" s="64">
        <f t="shared" si="18"/>
        <v>9.2763893227156835E-3</v>
      </c>
      <c r="R16" s="64" t="e">
        <f>'3.3'!R16/'2.3'!R16</f>
        <v>#DIV/0!</v>
      </c>
      <c r="S16" s="64" t="e">
        <f>'3.3'!S16/'2.3'!S16</f>
        <v>#DIV/0!</v>
      </c>
      <c r="T16" s="64" t="e">
        <f t="shared" si="19"/>
        <v>#DIV/0!</v>
      </c>
      <c r="U16" s="64" t="e">
        <f>'3.3'!U16/'2.3'!U16</f>
        <v>#DIV/0!</v>
      </c>
      <c r="V16" s="64" t="e">
        <f>'3.3'!V16/'2.3'!V16</f>
        <v>#DIV/0!</v>
      </c>
      <c r="W16" s="130" t="e">
        <f t="shared" si="20"/>
        <v>#DIV/0!</v>
      </c>
      <c r="X16" s="108">
        <f>'3.3'!X16/'2.3'!X16</f>
        <v>0.9908993576017131</v>
      </c>
      <c r="Y16" s="64">
        <f>'3.3'!Y16/'2.3'!Y16</f>
        <v>1.0001757469244288</v>
      </c>
      <c r="Z16" s="131">
        <f t="shared" si="21"/>
        <v>9.2763893227156835E-3</v>
      </c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</row>
    <row r="17" spans="1:187" s="119" customFormat="1" ht="15" customHeight="1" x14ac:dyDescent="0.2">
      <c r="A17" s="57" t="s">
        <v>37</v>
      </c>
      <c r="B17" s="126" t="s">
        <v>36</v>
      </c>
      <c r="C17" s="108">
        <f>'3.3'!C17/'2.3'!C17</f>
        <v>0.9657770187144491</v>
      </c>
      <c r="D17" s="64">
        <f>'3.3'!D17/'2.3'!D17</f>
        <v>1.0415317295088287</v>
      </c>
      <c r="E17" s="64">
        <f t="shared" si="14"/>
        <v>7.5754710794379565E-2</v>
      </c>
      <c r="F17" s="64">
        <f>'3.3'!F17/'2.3'!F17</f>
        <v>0.9857400426159646</v>
      </c>
      <c r="G17" s="64">
        <f>'3.3'!G17/'2.3'!G17</f>
        <v>0.96835323100246351</v>
      </c>
      <c r="H17" s="64">
        <f t="shared" si="15"/>
        <v>-1.7386811613501085E-2</v>
      </c>
      <c r="I17" s="64">
        <f>'3.3'!I17/'2.3'!I17</f>
        <v>0.86528090989312678</v>
      </c>
      <c r="J17" s="64">
        <f>'3.3'!J17/'2.3'!J17</f>
        <v>1.1807175874972484</v>
      </c>
      <c r="K17" s="130">
        <f t="shared" si="16"/>
        <v>0.31543667760412164</v>
      </c>
      <c r="L17" s="108">
        <f>'3.3'!L17/'2.3'!L17</f>
        <v>0.95406877538999646</v>
      </c>
      <c r="M17" s="64">
        <f>'3.3'!M17/'2.3'!M17</f>
        <v>1.0538489132384352</v>
      </c>
      <c r="N17" s="131">
        <f t="shared" si="17"/>
        <v>9.9780137848438755E-2</v>
      </c>
      <c r="O17" s="108" t="e">
        <f>'3.3'!O17/'2.3'!O17</f>
        <v>#DIV/0!</v>
      </c>
      <c r="P17" s="64" t="e">
        <f>'3.3'!P17/'2.3'!P17</f>
        <v>#DIV/0!</v>
      </c>
      <c r="Q17" s="64" t="e">
        <f t="shared" si="18"/>
        <v>#DIV/0!</v>
      </c>
      <c r="R17" s="64" t="e">
        <f>'3.3'!R17/'2.3'!R17</f>
        <v>#DIV/0!</v>
      </c>
      <c r="S17" s="64" t="e">
        <f>'3.3'!S17/'2.3'!S17</f>
        <v>#DIV/0!</v>
      </c>
      <c r="T17" s="64" t="e">
        <f t="shared" si="19"/>
        <v>#DIV/0!</v>
      </c>
      <c r="U17" s="64" t="e">
        <f>'3.3'!U17/'2.3'!U17</f>
        <v>#DIV/0!</v>
      </c>
      <c r="V17" s="64" t="e">
        <f>'3.3'!V17/'2.3'!V17</f>
        <v>#DIV/0!</v>
      </c>
      <c r="W17" s="130" t="e">
        <f t="shared" si="20"/>
        <v>#DIV/0!</v>
      </c>
      <c r="X17" s="108" t="e">
        <f>'3.3'!X17/'2.3'!X17</f>
        <v>#DIV/0!</v>
      </c>
      <c r="Y17" s="64" t="e">
        <f>'3.3'!Y17/'2.3'!Y17</f>
        <v>#DIV/0!</v>
      </c>
      <c r="Z17" s="131" t="e">
        <f t="shared" si="21"/>
        <v>#DIV/0!</v>
      </c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</row>
    <row r="18" spans="1:187" s="119" customFormat="1" ht="15" customHeight="1" x14ac:dyDescent="0.2">
      <c r="A18" s="57" t="s">
        <v>39</v>
      </c>
      <c r="B18" s="126" t="s">
        <v>38</v>
      </c>
      <c r="C18" s="108">
        <f>'3.3'!C18/'2.3'!C18</f>
        <v>0.96941915733505191</v>
      </c>
      <c r="D18" s="64">
        <f>'3.3'!D18/'2.3'!D18</f>
        <v>1.0215948126133776</v>
      </c>
      <c r="E18" s="64">
        <f t="shared" si="14"/>
        <v>5.2175655278325683E-2</v>
      </c>
      <c r="F18" s="64">
        <f>'3.3'!F18/'2.3'!F18</f>
        <v>1.1322981366459628</v>
      </c>
      <c r="G18" s="64">
        <f>'3.3'!G18/'2.3'!G18</f>
        <v>1.1778761061946903</v>
      </c>
      <c r="H18" s="64">
        <f t="shared" si="15"/>
        <v>4.5577969548727504E-2</v>
      </c>
      <c r="I18" s="64">
        <f>'3.3'!I18/'2.3'!I18</f>
        <v>0.87604182451886647</v>
      </c>
      <c r="J18" s="64">
        <f>'3.3'!J18/'2.3'!J18</f>
        <v>1.2819388625015224</v>
      </c>
      <c r="K18" s="130">
        <f t="shared" si="16"/>
        <v>0.40589703798265597</v>
      </c>
      <c r="L18" s="108">
        <f>'3.3'!L18/'2.3'!L18</f>
        <v>0.95679887606832048</v>
      </c>
      <c r="M18" s="64">
        <f>'3.3'!M18/'2.3'!M18</f>
        <v>1.0594352425644631</v>
      </c>
      <c r="N18" s="131">
        <f t="shared" si="17"/>
        <v>0.10263636649614261</v>
      </c>
      <c r="O18" s="108">
        <f>'3.3'!O18/'2.3'!O18</f>
        <v>1.0258667145679898</v>
      </c>
      <c r="P18" s="64">
        <f>'3.3'!P18/'2.3'!P18</f>
        <v>0.99654510556621878</v>
      </c>
      <c r="Q18" s="64">
        <f t="shared" si="18"/>
        <v>-2.9321609001771054E-2</v>
      </c>
      <c r="R18" s="64" t="e">
        <f>'3.3'!R18/'2.3'!R18</f>
        <v>#DIV/0!</v>
      </c>
      <c r="S18" s="64" t="e">
        <f>'3.3'!S18/'2.3'!S18</f>
        <v>#DIV/0!</v>
      </c>
      <c r="T18" s="64" t="e">
        <f t="shared" si="19"/>
        <v>#DIV/0!</v>
      </c>
      <c r="U18" s="64" t="e">
        <f>'3.3'!U18/'2.3'!U18</f>
        <v>#DIV/0!</v>
      </c>
      <c r="V18" s="64" t="e">
        <f>'3.3'!V18/'2.3'!V18</f>
        <v>#DIV/0!</v>
      </c>
      <c r="W18" s="130" t="e">
        <f t="shared" si="20"/>
        <v>#DIV/0!</v>
      </c>
      <c r="X18" s="108">
        <f>'3.3'!X18/'2.3'!X18</f>
        <v>1.0258667145679898</v>
      </c>
      <c r="Y18" s="64">
        <f>'3.3'!Y18/'2.3'!Y18</f>
        <v>0.99654510556621878</v>
      </c>
      <c r="Z18" s="131">
        <f t="shared" si="21"/>
        <v>-2.9321609001771054E-2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</row>
    <row r="19" spans="1:187" s="119" customFormat="1" ht="15" customHeight="1" x14ac:dyDescent="0.2">
      <c r="A19" s="57" t="s">
        <v>41</v>
      </c>
      <c r="B19" s="126" t="s">
        <v>40</v>
      </c>
      <c r="C19" s="108">
        <f>'3.3'!C19/'2.3'!C19</f>
        <v>0.9674227112807845</v>
      </c>
      <c r="D19" s="64" t="e">
        <f>'3.3'!D19/'2.3'!D19</f>
        <v>#DIV/0!</v>
      </c>
      <c r="E19" s="64" t="e">
        <f t="shared" si="14"/>
        <v>#DIV/0!</v>
      </c>
      <c r="F19" s="64">
        <f>'3.3'!F19/'2.3'!F19</f>
        <v>0.96030245746691867</v>
      </c>
      <c r="G19" s="64">
        <f>'3.3'!G19/'2.3'!G19</f>
        <v>1.1337868480725624</v>
      </c>
      <c r="H19" s="64">
        <f t="shared" si="15"/>
        <v>0.17348439060564369</v>
      </c>
      <c r="I19" s="64">
        <f>'3.3'!I19/'2.3'!I19</f>
        <v>0.93010217922054439</v>
      </c>
      <c r="J19" s="64">
        <f>'3.3'!J19/'2.3'!J19</f>
        <v>1.3908045977011494</v>
      </c>
      <c r="K19" s="130">
        <f t="shared" si="16"/>
        <v>0.460702418480605</v>
      </c>
      <c r="L19" s="108">
        <f>'3.3'!L19/'2.3'!L19</f>
        <v>0.96207327747905469</v>
      </c>
      <c r="M19" s="64">
        <f>'3.3'!M19/'2.3'!M19</f>
        <v>1.3565821256038648</v>
      </c>
      <c r="N19" s="131">
        <f t="shared" si="17"/>
        <v>0.39450884812481013</v>
      </c>
      <c r="O19" s="108">
        <f>'3.3'!O19/'2.3'!O19</f>
        <v>0.97650488766935351</v>
      </c>
      <c r="P19" s="64" t="e">
        <f>'3.3'!P19/'2.3'!P19</f>
        <v>#DIV/0!</v>
      </c>
      <c r="Q19" s="64" t="e">
        <f t="shared" si="18"/>
        <v>#DIV/0!</v>
      </c>
      <c r="R19" s="64" t="e">
        <f>'3.3'!R19/'2.3'!R19</f>
        <v>#DIV/0!</v>
      </c>
      <c r="S19" s="64" t="e">
        <f>'3.3'!S19/'2.3'!S19</f>
        <v>#DIV/0!</v>
      </c>
      <c r="T19" s="64" t="e">
        <f t="shared" si="19"/>
        <v>#DIV/0!</v>
      </c>
      <c r="U19" s="64" t="e">
        <f>'3.3'!U19/'2.3'!U19</f>
        <v>#DIV/0!</v>
      </c>
      <c r="V19" s="64" t="e">
        <f>'3.3'!V19/'2.3'!V19</f>
        <v>#DIV/0!</v>
      </c>
      <c r="W19" s="130" t="e">
        <f t="shared" si="20"/>
        <v>#DIV/0!</v>
      </c>
      <c r="X19" s="108">
        <f>'3.3'!X19/'2.3'!X19</f>
        <v>0.97650488766935351</v>
      </c>
      <c r="Y19" s="64" t="e">
        <f>'3.3'!Y19/'2.3'!Y19</f>
        <v>#DIV/0!</v>
      </c>
      <c r="Z19" s="131" t="e">
        <f t="shared" si="21"/>
        <v>#DIV/0!</v>
      </c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</row>
    <row r="20" spans="1:187" s="119" customFormat="1" ht="15" customHeight="1" x14ac:dyDescent="0.2">
      <c r="A20" s="57" t="s">
        <v>43</v>
      </c>
      <c r="B20" s="126" t="s">
        <v>42</v>
      </c>
      <c r="C20" s="108">
        <f>'3.3'!C20/'2.3'!C20</f>
        <v>0.98178958017789375</v>
      </c>
      <c r="D20" s="64">
        <f>'3.3'!D20/'2.3'!D20</f>
        <v>1.0157296973766807</v>
      </c>
      <c r="E20" s="64">
        <f t="shared" si="14"/>
        <v>3.3940117198786979E-2</v>
      </c>
      <c r="F20" s="64">
        <f>'3.3'!F20/'2.3'!F20</f>
        <v>0.96618962432915922</v>
      </c>
      <c r="G20" s="64">
        <f>'3.3'!G20/'2.3'!G20</f>
        <v>1.0217809096732864</v>
      </c>
      <c r="H20" s="64">
        <f t="shared" si="15"/>
        <v>5.5591285344127161E-2</v>
      </c>
      <c r="I20" s="64">
        <f>'3.3'!I20/'2.3'!I20</f>
        <v>0.86080046028264234</v>
      </c>
      <c r="J20" s="64">
        <f>'3.3'!J20/'2.3'!J20</f>
        <v>1.1822749476622469</v>
      </c>
      <c r="K20" s="130">
        <f t="shared" si="16"/>
        <v>0.3214744873796046</v>
      </c>
      <c r="L20" s="108">
        <f>'3.3'!L20/'2.3'!L20</f>
        <v>0.96490215264187862</v>
      </c>
      <c r="M20" s="64">
        <f>'3.3'!M20/'2.3'!M20</f>
        <v>1.0378416472606937</v>
      </c>
      <c r="N20" s="131">
        <f t="shared" si="17"/>
        <v>7.2939494618815104E-2</v>
      </c>
      <c r="O20" s="108">
        <f>'3.3'!O20/'2.3'!O20</f>
        <v>1.0054558680892338</v>
      </c>
      <c r="P20" s="64">
        <f>'3.3'!P20/'2.3'!P20</f>
        <v>1.0579732791624346</v>
      </c>
      <c r="Q20" s="64">
        <f t="shared" si="18"/>
        <v>5.2517411073200737E-2</v>
      </c>
      <c r="R20" s="64">
        <f>'3.3'!R20/'2.3'!R20</f>
        <v>1.0210696920583469</v>
      </c>
      <c r="S20" s="64">
        <f>'3.3'!S20/'2.3'!S20</f>
        <v>1.0340447154471544</v>
      </c>
      <c r="T20" s="64">
        <f t="shared" si="19"/>
        <v>1.2975023388807516E-2</v>
      </c>
      <c r="U20" s="64">
        <f>'3.3'!U20/'2.3'!U20</f>
        <v>0.92911487132582216</v>
      </c>
      <c r="V20" s="64">
        <f>'3.3'!V20/'2.3'!V20</f>
        <v>0.99164273995077934</v>
      </c>
      <c r="W20" s="130">
        <f t="shared" si="20"/>
        <v>6.2527868624957184E-2</v>
      </c>
      <c r="X20" s="108">
        <f>'3.3'!X20/'2.3'!X20</f>
        <v>0.96366552758211865</v>
      </c>
      <c r="Y20" s="64">
        <f>'3.3'!Y20/'2.3'!Y20</f>
        <v>1.0188497563537684</v>
      </c>
      <c r="Z20" s="131">
        <f t="shared" si="21"/>
        <v>5.5184228771649746E-2</v>
      </c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</row>
    <row r="21" spans="1:187" s="119" customFormat="1" ht="15" customHeight="1" x14ac:dyDescent="0.2">
      <c r="A21" s="57" t="s">
        <v>69</v>
      </c>
      <c r="B21" s="126" t="s">
        <v>44</v>
      </c>
      <c r="C21" s="108">
        <f>'3.3'!C21/'2.3'!C21</f>
        <v>0.95681618420483849</v>
      </c>
      <c r="D21" s="64">
        <f>'3.3'!D21/'2.3'!D21</f>
        <v>1.0573330928833122</v>
      </c>
      <c r="E21" s="64">
        <f t="shared" si="14"/>
        <v>0.10051690867847374</v>
      </c>
      <c r="F21" s="64">
        <f>'3.3'!F21/'2.3'!F21</f>
        <v>0.97326015880429706</v>
      </c>
      <c r="G21" s="64">
        <f>'3.3'!G21/'2.3'!G21</f>
        <v>1.0345277581425698</v>
      </c>
      <c r="H21" s="64">
        <f t="shared" si="15"/>
        <v>6.1267599338272749E-2</v>
      </c>
      <c r="I21" s="64">
        <f>'3.3'!I21/'2.3'!I21</f>
        <v>0.80503975906224945</v>
      </c>
      <c r="J21" s="64">
        <f>'3.3'!J21/'2.3'!J21</f>
        <v>1.3442101074413053</v>
      </c>
      <c r="K21" s="130">
        <f t="shared" si="16"/>
        <v>0.53917034837905586</v>
      </c>
      <c r="L21" s="108">
        <f>'3.3'!L21/'2.3'!L21</f>
        <v>0.94110063268473199</v>
      </c>
      <c r="M21" s="64">
        <f>'3.3'!M21/'2.3'!M21</f>
        <v>1.0814423733930814</v>
      </c>
      <c r="N21" s="131">
        <f t="shared" si="17"/>
        <v>0.14034174070834937</v>
      </c>
      <c r="O21" s="108">
        <f>'3.3'!O21/'2.3'!O21</f>
        <v>0.98323219814241491</v>
      </c>
      <c r="P21" s="64">
        <f>'3.3'!P21/'2.3'!P21</f>
        <v>0.98959712502364294</v>
      </c>
      <c r="Q21" s="64">
        <f t="shared" si="18"/>
        <v>6.364926881228028E-3</v>
      </c>
      <c r="R21" s="64">
        <f>'3.3'!R21/'2.3'!R21</f>
        <v>0.95778809624314054</v>
      </c>
      <c r="S21" s="64">
        <f>'3.3'!S21/'2.3'!S21</f>
        <v>1.0001358880282647</v>
      </c>
      <c r="T21" s="64">
        <f t="shared" si="19"/>
        <v>4.2347791785124156E-2</v>
      </c>
      <c r="U21" s="64">
        <f>'3.3'!U21/'2.3'!U21</f>
        <v>0.91226272973787281</v>
      </c>
      <c r="V21" s="64">
        <f>'3.3'!V21/'2.3'!V21</f>
        <v>0.9765800449149824</v>
      </c>
      <c r="W21" s="130">
        <f t="shared" si="20"/>
        <v>6.4317315177109591E-2</v>
      </c>
      <c r="X21" s="108">
        <f>'3.3'!X21/'2.3'!X21</f>
        <v>0.96210994951703299</v>
      </c>
      <c r="Y21" s="64" t="e">
        <f>'3.3'!Y21/'2.3'!Y21</f>
        <v>#REF!</v>
      </c>
      <c r="Z21" s="131" t="e">
        <f t="shared" si="21"/>
        <v>#REF!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</row>
    <row r="22" spans="1:187" s="119" customFormat="1" ht="15" customHeight="1" x14ac:dyDescent="0.2">
      <c r="A22" s="57" t="s">
        <v>71</v>
      </c>
      <c r="B22" s="126" t="s">
        <v>46</v>
      </c>
      <c r="C22" s="108" t="e">
        <f>'3.3'!C22/'2.3'!C22</f>
        <v>#DIV/0!</v>
      </c>
      <c r="D22" s="64" t="e">
        <f>'3.3'!D22/'2.3'!D22</f>
        <v>#DIV/0!</v>
      </c>
      <c r="E22" s="64" t="e">
        <f t="shared" si="14"/>
        <v>#DIV/0!</v>
      </c>
      <c r="F22" s="64" t="e">
        <f>'3.3'!F22/'2.3'!F22</f>
        <v>#DIV/0!</v>
      </c>
      <c r="G22" s="64" t="e">
        <f>'3.3'!G22/'2.3'!G22</f>
        <v>#DIV/0!</v>
      </c>
      <c r="H22" s="64" t="e">
        <f t="shared" si="15"/>
        <v>#DIV/0!</v>
      </c>
      <c r="I22" s="64" t="e">
        <f>'3.3'!I22/'2.3'!I22</f>
        <v>#DIV/0!</v>
      </c>
      <c r="J22" s="64" t="e">
        <f>'3.3'!J22/'2.3'!J22</f>
        <v>#DIV/0!</v>
      </c>
      <c r="K22" s="130" t="e">
        <f t="shared" si="16"/>
        <v>#DIV/0!</v>
      </c>
      <c r="L22" s="108" t="e">
        <f>'3.3'!L22/'2.3'!L22</f>
        <v>#DIV/0!</v>
      </c>
      <c r="M22" s="64" t="e">
        <f>'3.3'!M22/'2.3'!M22</f>
        <v>#DIV/0!</v>
      </c>
      <c r="N22" s="131" t="e">
        <f t="shared" si="17"/>
        <v>#DIV/0!</v>
      </c>
      <c r="O22" s="108" t="e">
        <f>'3.3'!O22/'2.3'!O22</f>
        <v>#DIV/0!</v>
      </c>
      <c r="P22" s="64" t="e">
        <f>'3.3'!P22/'2.3'!P22</f>
        <v>#DIV/0!</v>
      </c>
      <c r="Q22" s="64" t="e">
        <f t="shared" si="18"/>
        <v>#DIV/0!</v>
      </c>
      <c r="R22" s="64" t="e">
        <f>'3.3'!R22/'2.3'!R22</f>
        <v>#DIV/0!</v>
      </c>
      <c r="S22" s="64" t="e">
        <f>'3.3'!S22/'2.3'!S22</f>
        <v>#DIV/0!</v>
      </c>
      <c r="T22" s="64" t="e">
        <f t="shared" si="19"/>
        <v>#DIV/0!</v>
      </c>
      <c r="U22" s="64" t="e">
        <f>'3.3'!U22/'2.3'!U22</f>
        <v>#DIV/0!</v>
      </c>
      <c r="V22" s="64" t="e">
        <f>'3.3'!V22/'2.3'!V22</f>
        <v>#DIV/0!</v>
      </c>
      <c r="W22" s="130" t="e">
        <f t="shared" si="20"/>
        <v>#DIV/0!</v>
      </c>
      <c r="X22" s="108" t="e">
        <f>'3.3'!X22/'2.3'!X22</f>
        <v>#DIV/0!</v>
      </c>
      <c r="Y22" s="64" t="e">
        <f>'3.3'!Y22/'2.3'!Y22</f>
        <v>#DIV/0!</v>
      </c>
      <c r="Z22" s="131" t="e">
        <f t="shared" si="21"/>
        <v>#DIV/0!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</row>
    <row r="23" spans="1:187" s="119" customFormat="1" ht="15" customHeight="1" x14ac:dyDescent="0.2">
      <c r="A23" s="57" t="s">
        <v>45</v>
      </c>
      <c r="B23" s="126" t="s">
        <v>48</v>
      </c>
      <c r="C23" s="108">
        <f>'3.3'!C23/'2.3'!C23</f>
        <v>0.9768322890864054</v>
      </c>
      <c r="D23" s="64">
        <f>'3.3'!D23/'2.3'!D23</f>
        <v>1.0012452107279695</v>
      </c>
      <c r="E23" s="64">
        <f t="shared" si="14"/>
        <v>2.4412921641564056E-2</v>
      </c>
      <c r="F23" s="64">
        <f>'3.3'!F23/'2.3'!F23</f>
        <v>1.0227736233854521</v>
      </c>
      <c r="G23" s="64">
        <f>'3.3'!G23/'2.3'!G23</f>
        <v>0.95269631031220436</v>
      </c>
      <c r="H23" s="64">
        <f t="shared" si="15"/>
        <v>-7.0077313073247716E-2</v>
      </c>
      <c r="I23" s="64">
        <f>'3.3'!I23/'2.3'!I23</f>
        <v>0.8268847227762266</v>
      </c>
      <c r="J23" s="64">
        <f>'3.3'!J23/'2.3'!J23</f>
        <v>1.3276410998552821</v>
      </c>
      <c r="K23" s="130">
        <f t="shared" si="16"/>
        <v>0.50075637707905551</v>
      </c>
      <c r="L23" s="108">
        <f>'3.3'!L23/'2.3'!L23</f>
        <v>0.95705344066863796</v>
      </c>
      <c r="M23" s="64">
        <f>'3.3'!M23/'2.3'!M23</f>
        <v>1.0378779064935928</v>
      </c>
      <c r="N23" s="131">
        <f t="shared" si="17"/>
        <v>8.0824465824954839E-2</v>
      </c>
      <c r="O23" s="108">
        <f>'3.3'!O23/'2.3'!O23</f>
        <v>1.0011462960309501</v>
      </c>
      <c r="P23" s="64">
        <f>'3.3'!P23/'2.3'!P23</f>
        <v>1.0071166207529845</v>
      </c>
      <c r="Q23" s="64">
        <f t="shared" si="18"/>
        <v>5.9703247220344036E-3</v>
      </c>
      <c r="R23" s="64" t="e">
        <f>'3.3'!R23/'2.3'!R23</f>
        <v>#DIV/0!</v>
      </c>
      <c r="S23" s="64" t="e">
        <f>'3.3'!S23/'2.3'!S23</f>
        <v>#DIV/0!</v>
      </c>
      <c r="T23" s="64" t="e">
        <f t="shared" si="19"/>
        <v>#DIV/0!</v>
      </c>
      <c r="U23" s="64" t="e">
        <f>'3.3'!U23/'2.3'!U23</f>
        <v>#DIV/0!</v>
      </c>
      <c r="V23" s="64" t="e">
        <f>'3.3'!V23/'2.3'!V23</f>
        <v>#DIV/0!</v>
      </c>
      <c r="W23" s="130" t="e">
        <f t="shared" si="20"/>
        <v>#DIV/0!</v>
      </c>
      <c r="X23" s="108">
        <f>'3.3'!X23/'2.3'!X23</f>
        <v>1.0011462960309501</v>
      </c>
      <c r="Y23" s="64">
        <f>'3.3'!Y23/'2.3'!Y23</f>
        <v>1.0071166207529845</v>
      </c>
      <c r="Z23" s="131">
        <f t="shared" si="21"/>
        <v>5.9703247220344036E-3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</row>
    <row r="24" spans="1:187" s="119" customFormat="1" ht="15" customHeight="1" x14ac:dyDescent="0.2">
      <c r="A24" s="57" t="s">
        <v>47</v>
      </c>
      <c r="B24" s="126" t="s">
        <v>50</v>
      </c>
      <c r="C24" s="108">
        <f>'3.3'!C24/'2.3'!C24</f>
        <v>0.98148091529702608</v>
      </c>
      <c r="D24" s="64">
        <f>'3.3'!D24/'2.3'!D24</f>
        <v>1.0273107153517063</v>
      </c>
      <c r="E24" s="64">
        <f t="shared" si="14"/>
        <v>4.5829800054680181E-2</v>
      </c>
      <c r="F24" s="64">
        <f>'3.3'!F24/'2.3'!F24</f>
        <v>0.99750915750915747</v>
      </c>
      <c r="G24" s="64">
        <f>'3.3'!G24/'2.3'!G24</f>
        <v>0.92331499312242094</v>
      </c>
      <c r="H24" s="64">
        <f t="shared" si="15"/>
        <v>-7.4194164386736539E-2</v>
      </c>
      <c r="I24" s="64">
        <f>'3.3'!I24/'2.3'!I24</f>
        <v>0.89188756562940197</v>
      </c>
      <c r="J24" s="64">
        <f>'3.3'!J24/'2.3'!J24</f>
        <v>1.1012833570992056</v>
      </c>
      <c r="K24" s="130">
        <f t="shared" si="16"/>
        <v>0.20939579146980358</v>
      </c>
      <c r="L24" s="108">
        <f>'3.3'!L24/'2.3'!L24</f>
        <v>0.97140973881519321</v>
      </c>
      <c r="M24" s="64">
        <f>'3.3'!M24/'2.3'!M24</f>
        <v>1.0330416179554049</v>
      </c>
      <c r="N24" s="131">
        <f t="shared" si="17"/>
        <v>6.1631879140211732E-2</v>
      </c>
      <c r="O24" s="108">
        <f>'3.3'!O24/'2.3'!O24</f>
        <v>0.96180747285109514</v>
      </c>
      <c r="P24" s="64">
        <f>'3.3'!P24/'2.3'!P24</f>
        <v>1.083394294074616</v>
      </c>
      <c r="Q24" s="64">
        <f t="shared" si="18"/>
        <v>0.12158682122352082</v>
      </c>
      <c r="R24" s="64">
        <f>'3.3'!R24/'2.3'!R24</f>
        <v>1.0479548660084625</v>
      </c>
      <c r="S24" s="64">
        <f>'3.3'!S24/'2.3'!S24</f>
        <v>1.0254237288135593</v>
      </c>
      <c r="T24" s="64">
        <f t="shared" si="19"/>
        <v>-2.2531137194903295E-2</v>
      </c>
      <c r="U24" s="64">
        <f>'3.3'!U24/'2.3'!U24</f>
        <v>0.97905828119855121</v>
      </c>
      <c r="V24" s="64">
        <f>'3.3'!V24/'2.3'!V24</f>
        <v>1.1517158338350391</v>
      </c>
      <c r="W24" s="130">
        <f t="shared" si="20"/>
        <v>0.17265755263648785</v>
      </c>
      <c r="X24" s="108">
        <f>'3.3'!X24/'2.3'!X24</f>
        <v>0.97454280180112196</v>
      </c>
      <c r="Y24" s="64">
        <f>'3.3'!Y24/'2.3'!Y24</f>
        <v>1.1023186065290114</v>
      </c>
      <c r="Z24" s="131">
        <f t="shared" si="21"/>
        <v>0.12777580472788941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</row>
    <row r="25" spans="1:187" s="119" customFormat="1" ht="15" customHeight="1" x14ac:dyDescent="0.2">
      <c r="A25" s="57" t="s">
        <v>49</v>
      </c>
      <c r="B25" s="126" t="s">
        <v>52</v>
      </c>
      <c r="C25" s="108">
        <f>'3.3'!C25/'2.3'!C25</f>
        <v>0.96452442159383034</v>
      </c>
      <c r="D25" s="64">
        <f>'3.3'!D25/'2.3'!D25</f>
        <v>0.92136859687361905</v>
      </c>
      <c r="E25" s="64">
        <f t="shared" si="14"/>
        <v>-4.3155824720211289E-2</v>
      </c>
      <c r="F25" s="64">
        <f>'3.3'!F25/'2.3'!F25</f>
        <v>1.0075239398084814</v>
      </c>
      <c r="G25" s="64">
        <f>'3.3'!G25/'2.3'!G25</f>
        <v>0.94813614262560775</v>
      </c>
      <c r="H25" s="64">
        <f t="shared" si="15"/>
        <v>-5.9387797182873681E-2</v>
      </c>
      <c r="I25" s="64">
        <f>'3.3'!I25/'2.3'!I25</f>
        <v>0.91852948433259318</v>
      </c>
      <c r="J25" s="64">
        <f>'3.3'!J25/'2.3'!J25</f>
        <v>1.1971099204416302</v>
      </c>
      <c r="K25" s="130">
        <f t="shared" si="16"/>
        <v>0.27858043610903704</v>
      </c>
      <c r="L25" s="108">
        <f>'3.3'!L25/'2.3'!L25</f>
        <v>0.95899096922950233</v>
      </c>
      <c r="M25" s="64">
        <f>'3.3'!M25/'2.3'!M25</f>
        <v>0.94471829798712026</v>
      </c>
      <c r="N25" s="131">
        <f t="shared" si="17"/>
        <v>-1.4272671242382073E-2</v>
      </c>
      <c r="O25" s="108">
        <f>'3.3'!O25/'2.3'!O25</f>
        <v>0.98625568468923697</v>
      </c>
      <c r="P25" s="64">
        <f>'3.3'!P25/'2.3'!P25</f>
        <v>0.70600272851296042</v>
      </c>
      <c r="Q25" s="64">
        <f t="shared" si="18"/>
        <v>-0.28025295617627655</v>
      </c>
      <c r="R25" s="64" t="e">
        <f>'3.3'!R25/'2.3'!R25</f>
        <v>#DIV/0!</v>
      </c>
      <c r="S25" s="64" t="e">
        <f>'3.3'!S25/'2.3'!S25</f>
        <v>#DIV/0!</v>
      </c>
      <c r="T25" s="64" t="e">
        <f t="shared" si="19"/>
        <v>#DIV/0!</v>
      </c>
      <c r="U25" s="64" t="e">
        <f>'3.3'!U25/'2.3'!U25</f>
        <v>#DIV/0!</v>
      </c>
      <c r="V25" s="64" t="e">
        <f>'3.3'!V25/'2.3'!V25</f>
        <v>#DIV/0!</v>
      </c>
      <c r="W25" s="130" t="e">
        <f t="shared" si="20"/>
        <v>#DIV/0!</v>
      </c>
      <c r="X25" s="108">
        <f>'3.3'!X25/'2.3'!X25</f>
        <v>0.98625568468923697</v>
      </c>
      <c r="Y25" s="64">
        <f>'3.3'!Y25/'2.3'!Y25</f>
        <v>0.70600272851296042</v>
      </c>
      <c r="Z25" s="131">
        <f t="shared" si="21"/>
        <v>-0.28025295617627655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</row>
    <row r="26" spans="1:187" s="119" customFormat="1" ht="15" customHeight="1" x14ac:dyDescent="0.2">
      <c r="A26" s="57" t="s">
        <v>51</v>
      </c>
      <c r="B26" s="126" t="s">
        <v>54</v>
      </c>
      <c r="C26" s="108">
        <f>'3.3'!C26/'2.3'!C26</f>
        <v>1.015842161531733</v>
      </c>
      <c r="D26" s="64">
        <f>'3.3'!D26/'2.3'!D26</f>
        <v>1.0020961899651193</v>
      </c>
      <c r="E26" s="64">
        <f t="shared" si="14"/>
        <v>-1.3745971566613724E-2</v>
      </c>
      <c r="F26" s="64">
        <f>'3.3'!F26/'2.3'!F26</f>
        <v>0.92226487523992318</v>
      </c>
      <c r="G26" s="64">
        <f>'3.3'!G26/'2.3'!G26</f>
        <v>0.9751703992210321</v>
      </c>
      <c r="H26" s="64">
        <f t="shared" si="15"/>
        <v>5.2905523981108926E-2</v>
      </c>
      <c r="I26" s="64">
        <f>'3.3'!I26/'2.3'!I26</f>
        <v>0.90765084168715715</v>
      </c>
      <c r="J26" s="64">
        <f>'3.3'!J26/'2.3'!J26</f>
        <v>0.86821987021778979</v>
      </c>
      <c r="K26" s="130">
        <f t="shared" si="16"/>
        <v>-3.943097146936736E-2</v>
      </c>
      <c r="L26" s="108">
        <f>'3.3'!L26/'2.3'!L26</f>
        <v>0.98977481497034281</v>
      </c>
      <c r="M26" s="64">
        <f>'3.3'!M26/'2.3'!M26</f>
        <v>0.93532053431929918</v>
      </c>
      <c r="N26" s="131">
        <f t="shared" si="17"/>
        <v>-5.4454280651043629E-2</v>
      </c>
      <c r="O26" s="108">
        <f>'3.3'!O26/'2.3'!O26</f>
        <v>0.95156695156695159</v>
      </c>
      <c r="P26" s="64">
        <f>'3.3'!P26/'2.3'!P26</f>
        <v>1.0597420230821453</v>
      </c>
      <c r="Q26" s="64">
        <f t="shared" si="18"/>
        <v>0.10817507151519368</v>
      </c>
      <c r="R26" s="64">
        <f>'3.3'!R26/'2.3'!R26</f>
        <v>0.94233032561788932</v>
      </c>
      <c r="S26" s="64">
        <f>'3.3'!S26/'2.3'!S26</f>
        <v>1.0691461498166579</v>
      </c>
      <c r="T26" s="64">
        <f t="shared" si="19"/>
        <v>0.12681582419876858</v>
      </c>
      <c r="U26" s="64" t="e">
        <f>'3.3'!U26/'2.3'!U26</f>
        <v>#DIV/0!</v>
      </c>
      <c r="V26" s="64" t="e">
        <f>'3.3'!V26/'2.3'!V26</f>
        <v>#DIV/0!</v>
      </c>
      <c r="W26" s="130" t="e">
        <f t="shared" si="20"/>
        <v>#DIV/0!</v>
      </c>
      <c r="X26" s="108">
        <f>'3.3'!X26/'2.3'!X26</f>
        <v>0.94880225457961487</v>
      </c>
      <c r="Y26" s="64">
        <f>'3.3'!Y26/'2.3'!Y26</f>
        <v>1.0625790139064475</v>
      </c>
      <c r="Z26" s="131">
        <f t="shared" si="21"/>
        <v>0.11377675932683262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</row>
    <row r="27" spans="1:187" s="119" customFormat="1" ht="15" customHeight="1" x14ac:dyDescent="0.2">
      <c r="A27" s="57" t="s">
        <v>53</v>
      </c>
      <c r="B27" s="126" t="s">
        <v>56</v>
      </c>
      <c r="C27" s="108">
        <f>'3.3'!C27/'2.3'!C27</f>
        <v>0.98889293517844135</v>
      </c>
      <c r="D27" s="64">
        <f>'3.3'!D27/'2.3'!D27</f>
        <v>1.0054820541873564</v>
      </c>
      <c r="E27" s="64">
        <f t="shared" si="14"/>
        <v>1.6589119008915021E-2</v>
      </c>
      <c r="F27" s="64">
        <f>'3.3'!F27/'2.3'!F27</f>
        <v>1.0441310282074614</v>
      </c>
      <c r="G27" s="64">
        <f>'3.3'!G27/'2.3'!G27</f>
        <v>1.0345238095238096</v>
      </c>
      <c r="H27" s="64">
        <f t="shared" si="15"/>
        <v>-9.6072186836517748E-3</v>
      </c>
      <c r="I27" s="64">
        <f>'3.3'!I27/'2.3'!I27</f>
        <v>0.92076126638338618</v>
      </c>
      <c r="J27" s="64">
        <f>'3.3'!J27/'2.3'!J27</f>
        <v>1.2505663350733773</v>
      </c>
      <c r="K27" s="130">
        <f t="shared" si="16"/>
        <v>0.32980506868999115</v>
      </c>
      <c r="L27" s="108">
        <f>'3.3'!L27/'2.3'!L27</f>
        <v>0.9788521725394177</v>
      </c>
      <c r="M27" s="64">
        <f>'3.3'!M27/'2.3'!M27</f>
        <v>1.0407950227566913</v>
      </c>
      <c r="N27" s="131">
        <f t="shared" si="17"/>
        <v>6.1942850217273637E-2</v>
      </c>
      <c r="O27" s="108">
        <f>'3.3'!O27/'2.3'!O27</f>
        <v>0.94610778443113774</v>
      </c>
      <c r="P27" s="64">
        <f>'3.3'!P27/'2.3'!P27</f>
        <v>0.99691414049736793</v>
      </c>
      <c r="Q27" s="64">
        <f t="shared" si="18"/>
        <v>5.0806356066230185E-2</v>
      </c>
      <c r="R27" s="64" t="e">
        <f>'3.3'!R27/'2.3'!R27</f>
        <v>#DIV/0!</v>
      </c>
      <c r="S27" s="64" t="e">
        <f>'3.3'!S27/'2.3'!S27</f>
        <v>#DIV/0!</v>
      </c>
      <c r="T27" s="64" t="e">
        <f t="shared" si="19"/>
        <v>#DIV/0!</v>
      </c>
      <c r="U27" s="64" t="e">
        <f>'3.3'!U27/'2.3'!U27</f>
        <v>#DIV/0!</v>
      </c>
      <c r="V27" s="64" t="e">
        <f>'3.3'!V27/'2.3'!V27</f>
        <v>#DIV/0!</v>
      </c>
      <c r="W27" s="130" t="e">
        <f t="shared" si="20"/>
        <v>#DIV/0!</v>
      </c>
      <c r="X27" s="108">
        <f>'3.3'!X27/'2.3'!X27</f>
        <v>0.94610778443113774</v>
      </c>
      <c r="Y27" s="64">
        <f>'3.3'!Y27/'2.3'!Y27</f>
        <v>0.99691414049736793</v>
      </c>
      <c r="Z27" s="131">
        <f t="shared" si="21"/>
        <v>5.0806356066230185E-2</v>
      </c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</row>
    <row r="28" spans="1:187" s="119" customFormat="1" ht="15" customHeight="1" x14ac:dyDescent="0.2">
      <c r="A28" s="57" t="s">
        <v>55</v>
      </c>
      <c r="B28" s="126" t="s">
        <v>58</v>
      </c>
      <c r="C28" s="108">
        <f>'3.3'!C28/'2.3'!C28</f>
        <v>0.97238588649600433</v>
      </c>
      <c r="D28" s="64">
        <f>'3.3'!D28/'2.3'!D28</f>
        <v>1.0446640569851762</v>
      </c>
      <c r="E28" s="64">
        <f t="shared" si="14"/>
        <v>7.2278170489171845E-2</v>
      </c>
      <c r="F28" s="64">
        <f>'3.3'!F28/'2.3'!F28</f>
        <v>0.98419864559819414</v>
      </c>
      <c r="G28" s="64">
        <f>'3.3'!G28/'2.3'!G28</f>
        <v>0.98202054794520544</v>
      </c>
      <c r="H28" s="64">
        <f t="shared" si="15"/>
        <v>-2.1780976529887086E-3</v>
      </c>
      <c r="I28" s="64">
        <f>'3.3'!I28/'2.3'!I28</f>
        <v>0.93983130271790061</v>
      </c>
      <c r="J28" s="64">
        <f>'3.3'!J28/'2.3'!J28</f>
        <v>1.1869948567229978</v>
      </c>
      <c r="K28" s="130">
        <f t="shared" si="16"/>
        <v>0.24716355400509715</v>
      </c>
      <c r="L28" s="108">
        <f>'3.3'!L28/'2.3'!L28</f>
        <v>0.96771878474030082</v>
      </c>
      <c r="M28" s="64">
        <f>'3.3'!M28/'2.3'!M28</f>
        <v>1.0578137591124603</v>
      </c>
      <c r="N28" s="131">
        <f t="shared" si="17"/>
        <v>9.009497437215952E-2</v>
      </c>
      <c r="O28" s="108">
        <f>'3.3'!O28/'2.3'!O28</f>
        <v>0.99820739106453393</v>
      </c>
      <c r="P28" s="64">
        <f>'3.3'!P28/'2.3'!P28</f>
        <v>1.0125246018965826</v>
      </c>
      <c r="Q28" s="64">
        <f t="shared" si="18"/>
        <v>1.4317210832048621E-2</v>
      </c>
      <c r="R28" s="64" t="e">
        <f>'3.3'!R28/'2.3'!R28</f>
        <v>#DIV/0!</v>
      </c>
      <c r="S28" s="64" t="e">
        <f>'3.3'!S28/'2.3'!S28</f>
        <v>#DIV/0!</v>
      </c>
      <c r="T28" s="64" t="e">
        <f t="shared" si="19"/>
        <v>#DIV/0!</v>
      </c>
      <c r="U28" s="64" t="e">
        <f>'3.3'!U28/'2.3'!U28</f>
        <v>#DIV/0!</v>
      </c>
      <c r="V28" s="64" t="e">
        <f>'3.3'!V28/'2.3'!V28</f>
        <v>#DIV/0!</v>
      </c>
      <c r="W28" s="130" t="e">
        <f t="shared" si="20"/>
        <v>#DIV/0!</v>
      </c>
      <c r="X28" s="108">
        <f>'3.3'!X28/'2.3'!X28</f>
        <v>0.99820739106453393</v>
      </c>
      <c r="Y28" s="64">
        <f>'3.3'!Y28/'2.3'!Y28</f>
        <v>1.0125246018965826</v>
      </c>
      <c r="Z28" s="131">
        <f t="shared" si="21"/>
        <v>1.4317210832048621E-2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</row>
    <row r="29" spans="1:187" s="119" customFormat="1" ht="15" customHeight="1" x14ac:dyDescent="0.2">
      <c r="A29" s="57" t="s">
        <v>57</v>
      </c>
      <c r="B29" s="126" t="s">
        <v>60</v>
      </c>
      <c r="C29" s="108">
        <f>'3.3'!C29/'2.3'!C29</f>
        <v>0.96351186487275975</v>
      </c>
      <c r="D29" s="64">
        <f>'3.3'!D29/'2.3'!D29</f>
        <v>1.189636000915721</v>
      </c>
      <c r="E29" s="64">
        <f t="shared" si="14"/>
        <v>0.22612413604296122</v>
      </c>
      <c r="F29" s="64">
        <f>'3.3'!F29/'2.3'!F29</f>
        <v>0.99521651560926483</v>
      </c>
      <c r="G29" s="64">
        <f>'3.3'!G29/'2.3'!G29</f>
        <v>0.91946478162080281</v>
      </c>
      <c r="H29" s="64">
        <f t="shared" si="15"/>
        <v>-7.5751733988462022E-2</v>
      </c>
      <c r="I29" s="64">
        <f>'3.3'!I29/'2.3'!I29</f>
        <v>0.94783087897621165</v>
      </c>
      <c r="J29" s="64">
        <f>'3.3'!J29/'2.3'!J29</f>
        <v>1.1183594825213323</v>
      </c>
      <c r="K29" s="130">
        <f t="shared" si="16"/>
        <v>0.17052860354512067</v>
      </c>
      <c r="L29" s="108">
        <f>'3.3'!L29/'2.3'!L29</f>
        <v>0.96255966641672308</v>
      </c>
      <c r="M29" s="64">
        <f>'3.3'!M29/'2.3'!M29</f>
        <v>1.1631950983715644</v>
      </c>
      <c r="N29" s="131">
        <f t="shared" si="17"/>
        <v>0.20063543195484135</v>
      </c>
      <c r="O29" s="108">
        <f>'3.3'!O29/'2.3'!O29</f>
        <v>0.95095657455208016</v>
      </c>
      <c r="P29" s="64">
        <f>'3.3'!P29/'2.3'!P29</f>
        <v>1.1838152880520063</v>
      </c>
      <c r="Q29" s="64">
        <f t="shared" si="18"/>
        <v>0.23285871349992615</v>
      </c>
      <c r="R29" s="64">
        <f>'3.3'!R29/'2.3'!R29</f>
        <v>0.96169899337097964</v>
      </c>
      <c r="S29" s="64">
        <f>'3.3'!S29/'2.3'!S29</f>
        <v>1.0651387213510253</v>
      </c>
      <c r="T29" s="64">
        <f t="shared" si="19"/>
        <v>0.10343972798004564</v>
      </c>
      <c r="U29" s="64">
        <f>'3.3'!U29/'2.3'!U29</f>
        <v>1.0085031368279151</v>
      </c>
      <c r="V29" s="64">
        <f>'3.3'!V29/'2.3'!V29</f>
        <v>0.79062683069712947</v>
      </c>
      <c r="W29" s="130">
        <f t="shared" si="20"/>
        <v>-0.21787630613078568</v>
      </c>
      <c r="X29" s="108">
        <f>'3.3'!X29/'2.3'!X29</f>
        <v>0.97416706904876871</v>
      </c>
      <c r="Y29" s="64">
        <f>'3.3'!Y29/'2.3'!Y29</f>
        <v>0.94138119284836907</v>
      </c>
      <c r="Z29" s="131">
        <f t="shared" si="21"/>
        <v>-3.2785876200399633E-2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</row>
    <row r="30" spans="1:187" s="119" customFormat="1" ht="15" customHeight="1" x14ac:dyDescent="0.2">
      <c r="A30" s="57" t="s">
        <v>59</v>
      </c>
      <c r="B30" s="126" t="s">
        <v>62</v>
      </c>
      <c r="C30" s="108">
        <f>'3.3'!C30/'2.3'!C30</f>
        <v>0.98721492350565887</v>
      </c>
      <c r="D30" s="64" t="e">
        <f>'3.3'!D30/'2.3'!D30</f>
        <v>#DIV/0!</v>
      </c>
      <c r="E30" s="64" t="e">
        <f t="shared" si="14"/>
        <v>#DIV/0!</v>
      </c>
      <c r="F30" s="64">
        <f>'3.3'!F30/'2.3'!F30</f>
        <v>0.97960882230545154</v>
      </c>
      <c r="G30" s="64" t="e">
        <f>'3.3'!G30/'2.3'!G30</f>
        <v>#DIV/0!</v>
      </c>
      <c r="H30" s="64" t="e">
        <f t="shared" si="15"/>
        <v>#DIV/0!</v>
      </c>
      <c r="I30" s="64">
        <f>'3.3'!I30/'2.3'!I30</f>
        <v>0.92257217847769024</v>
      </c>
      <c r="J30" s="64" t="e">
        <f>'3.3'!J30/'2.3'!J30</f>
        <v>#DIV/0!</v>
      </c>
      <c r="K30" s="130" t="e">
        <f t="shared" si="16"/>
        <v>#DIV/0!</v>
      </c>
      <c r="L30" s="108">
        <f>'3.3'!L30/'2.3'!L30</f>
        <v>0.98064335887611753</v>
      </c>
      <c r="M30" s="64" t="e">
        <f>'3.3'!M30/'2.3'!M30</f>
        <v>#DIV/0!</v>
      </c>
      <c r="N30" s="131" t="e">
        <f t="shared" si="17"/>
        <v>#DIV/0!</v>
      </c>
      <c r="O30" s="108">
        <f>'3.3'!O30/'2.3'!O30</f>
        <v>0.98480812863766398</v>
      </c>
      <c r="P30" s="64" t="e">
        <f>'3.3'!P30/'2.3'!P30</f>
        <v>#DIV/0!</v>
      </c>
      <c r="Q30" s="64" t="e">
        <f t="shared" si="18"/>
        <v>#DIV/0!</v>
      </c>
      <c r="R30" s="64" t="e">
        <f>'3.3'!R30/'2.3'!R30</f>
        <v>#DIV/0!</v>
      </c>
      <c r="S30" s="64" t="e">
        <f>'3.3'!S30/'2.3'!S30</f>
        <v>#DIV/0!</v>
      </c>
      <c r="T30" s="64" t="e">
        <f t="shared" si="19"/>
        <v>#DIV/0!</v>
      </c>
      <c r="U30" s="64" t="e">
        <f>'3.3'!U30/'2.3'!U30</f>
        <v>#DIV/0!</v>
      </c>
      <c r="V30" s="64" t="e">
        <f>'3.3'!V30/'2.3'!V30</f>
        <v>#DIV/0!</v>
      </c>
      <c r="W30" s="130" t="e">
        <f t="shared" si="20"/>
        <v>#DIV/0!</v>
      </c>
      <c r="X30" s="108">
        <f>'3.3'!X30/'2.3'!X30</f>
        <v>0.98480812863766398</v>
      </c>
      <c r="Y30" s="64" t="e">
        <f>'3.3'!Y30/'2.3'!Y30</f>
        <v>#DIV/0!</v>
      </c>
      <c r="Z30" s="131" t="e">
        <f t="shared" si="21"/>
        <v>#DIV/0!</v>
      </c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</row>
    <row r="31" spans="1:187" s="119" customFormat="1" ht="15" customHeight="1" x14ac:dyDescent="0.2">
      <c r="A31" s="57" t="s">
        <v>61</v>
      </c>
      <c r="B31" s="126" t="s">
        <v>64</v>
      </c>
      <c r="C31" s="108">
        <f>'3.3'!C31/'2.3'!C31</f>
        <v>1.0086480828421538</v>
      </c>
      <c r="D31" s="64">
        <f>'3.3'!D31/'2.3'!D31</f>
        <v>1.0216651321112693</v>
      </c>
      <c r="E31" s="64">
        <f t="shared" si="14"/>
        <v>1.301704926911551E-2</v>
      </c>
      <c r="F31" s="64">
        <f>'3.3'!F31/'2.3'!F31</f>
        <v>1.0900049726504226</v>
      </c>
      <c r="G31" s="64">
        <f>'3.3'!G31/'2.3'!G31</f>
        <v>1.0417469492614002</v>
      </c>
      <c r="H31" s="64">
        <f t="shared" si="15"/>
        <v>-4.8258023389022409E-2</v>
      </c>
      <c r="I31" s="64">
        <f>'3.3'!I31/'2.3'!I31</f>
        <v>0.93776486833960293</v>
      </c>
      <c r="J31" s="64">
        <f>'3.3'!J31/'2.3'!J31</f>
        <v>1.193301687763713</v>
      </c>
      <c r="K31" s="130">
        <f t="shared" si="16"/>
        <v>0.25553681942411011</v>
      </c>
      <c r="L31" s="108">
        <f>'3.3'!L31/'2.3'!L31</f>
        <v>0.99581642633714573</v>
      </c>
      <c r="M31" s="64">
        <f>'3.3'!M31/'2.3'!M31</f>
        <v>1.0514665128326943</v>
      </c>
      <c r="N31" s="131">
        <f t="shared" si="17"/>
        <v>5.565008649554859E-2</v>
      </c>
      <c r="O31" s="108">
        <f>'3.3'!O31/'2.3'!O31</f>
        <v>0.97729115977291159</v>
      </c>
      <c r="P31" s="64">
        <f>'3.3'!P31/'2.3'!P31</f>
        <v>1.0087905855664256</v>
      </c>
      <c r="Q31" s="64">
        <f t="shared" si="18"/>
        <v>3.1499425793514058E-2</v>
      </c>
      <c r="R31" s="64" t="e">
        <f>'3.3'!R31/'2.3'!R31</f>
        <v>#DIV/0!</v>
      </c>
      <c r="S31" s="64" t="e">
        <f>'3.3'!S31/'2.3'!S31</f>
        <v>#DIV/0!</v>
      </c>
      <c r="T31" s="64" t="e">
        <f t="shared" si="19"/>
        <v>#DIV/0!</v>
      </c>
      <c r="U31" s="64" t="e">
        <f>'3.3'!U31/'2.3'!U31</f>
        <v>#DIV/0!</v>
      </c>
      <c r="V31" s="64" t="e">
        <f>'3.3'!V31/'2.3'!V31</f>
        <v>#DIV/0!</v>
      </c>
      <c r="W31" s="130" t="e">
        <f t="shared" si="20"/>
        <v>#DIV/0!</v>
      </c>
      <c r="X31" s="108">
        <f>'3.3'!X31/'2.3'!X31</f>
        <v>0.97729115977291159</v>
      </c>
      <c r="Y31" s="64">
        <f>'3.3'!Y31/'2.3'!Y31</f>
        <v>1.0087905855664256</v>
      </c>
      <c r="Z31" s="131">
        <f t="shared" si="21"/>
        <v>3.1499425793514058E-2</v>
      </c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</row>
    <row r="32" spans="1:187" s="119" customFormat="1" ht="15" customHeight="1" x14ac:dyDescent="0.2">
      <c r="A32" s="57" t="s">
        <v>63</v>
      </c>
      <c r="B32" s="126" t="s">
        <v>66</v>
      </c>
      <c r="C32" s="108">
        <f>'3.3'!C32/'2.3'!C32</f>
        <v>0.98035188988177835</v>
      </c>
      <c r="D32" s="64">
        <f>'3.3'!D32/'2.3'!D32</f>
        <v>1.0318586645546091</v>
      </c>
      <c r="E32" s="64">
        <f t="shared" si="14"/>
        <v>5.1506774672830713E-2</v>
      </c>
      <c r="F32" s="64">
        <f>'3.3'!F32/'2.3'!F32</f>
        <v>0.92408464897547871</v>
      </c>
      <c r="G32" s="64">
        <f>'3.3'!G32/'2.3'!G32</f>
        <v>1.0287100687424182</v>
      </c>
      <c r="H32" s="64">
        <f t="shared" si="15"/>
        <v>0.10462541976693951</v>
      </c>
      <c r="I32" s="64">
        <f>'3.3'!I32/'2.3'!I32</f>
        <v>0.93286464771322619</v>
      </c>
      <c r="J32" s="64">
        <f>'3.3'!J32/'2.3'!J32</f>
        <v>1.1273002268716914</v>
      </c>
      <c r="K32" s="130">
        <f t="shared" si="16"/>
        <v>0.19443557915846521</v>
      </c>
      <c r="L32" s="108">
        <f>'3.3'!L32/'2.3'!L32</f>
        <v>0.97146234188364455</v>
      </c>
      <c r="M32" s="64">
        <f>'3.3'!M32/'2.3'!M32</f>
        <v>1.0422281871765779</v>
      </c>
      <c r="N32" s="131">
        <f t="shared" si="17"/>
        <v>7.0765845292933394E-2</v>
      </c>
      <c r="O32" s="108">
        <f>'3.3'!O32/'2.3'!O32</f>
        <v>1.003469812630118</v>
      </c>
      <c r="P32" s="64">
        <f>'3.3'!P32/'2.3'!P32</f>
        <v>1.0066420664206641</v>
      </c>
      <c r="Q32" s="64">
        <f t="shared" si="18"/>
        <v>3.1722537905460868E-3</v>
      </c>
      <c r="R32" s="64" t="e">
        <f>'3.3'!R32/'2.3'!R32</f>
        <v>#DIV/0!</v>
      </c>
      <c r="S32" s="64" t="e">
        <f>'3.3'!S32/'2.3'!S32</f>
        <v>#DIV/0!</v>
      </c>
      <c r="T32" s="64" t="e">
        <f t="shared" si="19"/>
        <v>#DIV/0!</v>
      </c>
      <c r="U32" s="64" t="e">
        <f>'3.3'!U32/'2.3'!U32</f>
        <v>#DIV/0!</v>
      </c>
      <c r="V32" s="64" t="e">
        <f>'3.3'!V32/'2.3'!V32</f>
        <v>#DIV/0!</v>
      </c>
      <c r="W32" s="130" t="e">
        <f t="shared" si="20"/>
        <v>#DIV/0!</v>
      </c>
      <c r="X32" s="108">
        <f>'3.3'!X32/'2.3'!X32</f>
        <v>1.003469812630118</v>
      </c>
      <c r="Y32" s="64">
        <f>'3.3'!Y32/'2.3'!Y32</f>
        <v>1.0066420664206641</v>
      </c>
      <c r="Z32" s="131">
        <f t="shared" si="21"/>
        <v>3.1722537905460868E-3</v>
      </c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</row>
    <row r="33" spans="1:206" s="119" customFormat="1" ht="15" customHeight="1" x14ac:dyDescent="0.2">
      <c r="A33" s="57" t="s">
        <v>65</v>
      </c>
      <c r="B33" s="126" t="s">
        <v>68</v>
      </c>
      <c r="C33" s="108">
        <f>'3.3'!C33/'2.3'!C33</f>
        <v>0.98899850947547729</v>
      </c>
      <c r="D33" s="64">
        <f>'3.3'!D33/'2.3'!D33</f>
        <v>1.0082186073815971</v>
      </c>
      <c r="E33" s="64">
        <f t="shared" si="14"/>
        <v>1.9220097906119782E-2</v>
      </c>
      <c r="F33" s="64">
        <f>'3.3'!F33/'2.3'!F33</f>
        <v>0.96737357259380097</v>
      </c>
      <c r="G33" s="64">
        <f>'3.3'!G33/'2.3'!G33</f>
        <v>1.006872852233677</v>
      </c>
      <c r="H33" s="64">
        <f t="shared" si="15"/>
        <v>3.9499279639875984E-2</v>
      </c>
      <c r="I33" s="64">
        <f>'3.3'!I33/'2.3'!I33</f>
        <v>0.79837881036648017</v>
      </c>
      <c r="J33" s="64">
        <f>'3.3'!J33/'2.3'!J33</f>
        <v>1.3026290902212976</v>
      </c>
      <c r="K33" s="130">
        <f t="shared" si="16"/>
        <v>0.50425027985481741</v>
      </c>
      <c r="L33" s="108">
        <f>'3.3'!L33/'2.3'!L33</f>
        <v>0.96346745526779576</v>
      </c>
      <c r="M33" s="64">
        <f>'3.3'!M33/'2.3'!M33</f>
        <v>1.0341911764705882</v>
      </c>
      <c r="N33" s="131">
        <f t="shared" si="17"/>
        <v>7.0723721202792467E-2</v>
      </c>
      <c r="O33" s="108">
        <f>'3.3'!O33/'2.3'!O33</f>
        <v>1.0058778035576179</v>
      </c>
      <c r="P33" s="64">
        <f>'3.3'!P33/'2.3'!P33</f>
        <v>1.0067241379310345</v>
      </c>
      <c r="Q33" s="64">
        <f t="shared" si="18"/>
        <v>8.4633437341663509E-4</v>
      </c>
      <c r="R33" s="64" t="e">
        <f>'3.3'!R33/'2.3'!R33</f>
        <v>#DIV/0!</v>
      </c>
      <c r="S33" s="64" t="e">
        <f>'3.3'!S33/'2.3'!S33</f>
        <v>#DIV/0!</v>
      </c>
      <c r="T33" s="64" t="e">
        <f t="shared" si="19"/>
        <v>#DIV/0!</v>
      </c>
      <c r="U33" s="64" t="e">
        <f>'3.3'!U33/'2.3'!U33</f>
        <v>#DIV/0!</v>
      </c>
      <c r="V33" s="64" t="e">
        <f>'3.3'!V33/'2.3'!V33</f>
        <v>#DIV/0!</v>
      </c>
      <c r="W33" s="130" t="e">
        <f t="shared" si="20"/>
        <v>#DIV/0!</v>
      </c>
      <c r="X33" s="108">
        <f>'3.3'!X33/'2.3'!X33</f>
        <v>1.0058778035576179</v>
      </c>
      <c r="Y33" s="64">
        <f>'3.3'!Y33/'2.3'!Y33</f>
        <v>1.0067241379310345</v>
      </c>
      <c r="Z33" s="131">
        <f t="shared" si="21"/>
        <v>8.4633437341663509E-4</v>
      </c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</row>
    <row r="34" spans="1:206" s="136" customFormat="1" ht="15" customHeight="1" thickBot="1" x14ac:dyDescent="0.25">
      <c r="A34" s="57" t="s">
        <v>67</v>
      </c>
      <c r="B34" s="126" t="s">
        <v>70</v>
      </c>
      <c r="C34" s="109">
        <f>'3.3'!C34/'2.3'!C34</f>
        <v>0.98554827175208581</v>
      </c>
      <c r="D34" s="78">
        <f>'3.3'!D34/'2.3'!D34</f>
        <v>1.0085420960837166</v>
      </c>
      <c r="E34" s="78">
        <f t="shared" si="14"/>
        <v>2.2993824331630774E-2</v>
      </c>
      <c r="F34" s="78">
        <f>'3.3'!F34/'2.3'!F34</f>
        <v>0.98199513381995129</v>
      </c>
      <c r="G34" s="78">
        <f>'3.3'!G34/'2.3'!G34</f>
        <v>1.0365002683843263</v>
      </c>
      <c r="H34" s="78">
        <f t="shared" si="15"/>
        <v>5.4505134564375002E-2</v>
      </c>
      <c r="I34" s="78">
        <f>'3.3'!I34/'2.3'!I34</f>
        <v>0.90888539414193037</v>
      </c>
      <c r="J34" s="78">
        <f>'3.3'!J34/'2.3'!J34</f>
        <v>1.2580975428145942</v>
      </c>
      <c r="K34" s="134">
        <f t="shared" si="16"/>
        <v>0.34921214867266381</v>
      </c>
      <c r="L34" s="109">
        <f>'3.3'!L34/'2.3'!L34</f>
        <v>0.96926274224554476</v>
      </c>
      <c r="M34" s="78">
        <f>'3.3'!M34/'2.3'!M34</f>
        <v>1.0518846233131947</v>
      </c>
      <c r="N34" s="135">
        <f t="shared" si="17"/>
        <v>8.2621881067649894E-2</v>
      </c>
      <c r="O34" s="109">
        <f>'3.3'!O34/'2.3'!O34</f>
        <v>0.98637352570708803</v>
      </c>
      <c r="P34" s="78">
        <f>'3.3'!P34/'2.3'!P34</f>
        <v>0.98361836183618356</v>
      </c>
      <c r="Q34" s="78">
        <f t="shared" si="18"/>
        <v>-2.7551638709044646E-3</v>
      </c>
      <c r="R34" s="78" t="e">
        <f>'3.3'!R34/'2.3'!R34</f>
        <v>#DIV/0!</v>
      </c>
      <c r="S34" s="78" t="e">
        <f>'3.3'!S34/'2.3'!S34</f>
        <v>#DIV/0!</v>
      </c>
      <c r="T34" s="78" t="e">
        <f t="shared" si="19"/>
        <v>#DIV/0!</v>
      </c>
      <c r="U34" s="78" t="e">
        <f>'3.3'!U34/'2.3'!U34</f>
        <v>#DIV/0!</v>
      </c>
      <c r="V34" s="78" t="e">
        <f>'3.3'!V34/'2.3'!V34</f>
        <v>#DIV/0!</v>
      </c>
      <c r="W34" s="134" t="e">
        <f t="shared" si="20"/>
        <v>#DIV/0!</v>
      </c>
      <c r="X34" s="109">
        <f>'3.3'!X34/'2.3'!X34</f>
        <v>0.98637352570708803</v>
      </c>
      <c r="Y34" s="78">
        <f>'3.3'!Y34/'2.3'!Y34</f>
        <v>0.98361836183618356</v>
      </c>
      <c r="Z34" s="135">
        <f t="shared" si="21"/>
        <v>-2.7551638709044646E-3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</row>
    <row r="35" spans="1:206" s="119" customFormat="1" ht="15" customHeight="1" x14ac:dyDescent="0.2">
      <c r="A35" s="177" t="s">
        <v>4</v>
      </c>
      <c r="B35" s="191" t="s">
        <v>95</v>
      </c>
      <c r="C35" s="141">
        <f>'3.3'!C35/'2.3'!C35</f>
        <v>0.9708241758419266</v>
      </c>
      <c r="D35" s="141">
        <f>'3.3'!D35/'2.3'!D35</f>
        <v>1.0265678641908573</v>
      </c>
      <c r="E35" s="140">
        <f>D35-C35</f>
        <v>5.5743688348930731E-2</v>
      </c>
      <c r="F35" s="141">
        <f>'3.3'!F35/'2.3'!F35</f>
        <v>0.98153451781136747</v>
      </c>
      <c r="G35" s="141">
        <f>'3.3'!G35/'2.3'!G35</f>
        <v>0.99647918540001779</v>
      </c>
      <c r="H35" s="140">
        <f t="shared" si="15"/>
        <v>1.4944667588650318E-2</v>
      </c>
      <c r="I35" s="141">
        <f>'3.3'!I35/'2.3'!I35</f>
        <v>0.8824363368116922</v>
      </c>
      <c r="J35" s="141">
        <f>'3.3'!J35/'2.3'!J35</f>
        <v>1.1511892062193578</v>
      </c>
      <c r="K35" s="140">
        <f t="shared" si="16"/>
        <v>0.26875286940766563</v>
      </c>
      <c r="L35" s="141">
        <f>'3.3'!L35/'2.3'!L35</f>
        <v>0.95881072218603491</v>
      </c>
      <c r="M35" s="141">
        <f>'3.3'!M35/'2.3'!M35</f>
        <v>1.0439388394127933</v>
      </c>
      <c r="N35" s="140">
        <f t="shared" si="17"/>
        <v>8.5128117226758393E-2</v>
      </c>
      <c r="O35" s="141">
        <f>'3.3'!O35/'2.3'!O35</f>
        <v>0.98107379791497773</v>
      </c>
      <c r="P35" s="141">
        <f>'3.3'!P35/'2.3'!P35</f>
        <v>0.99381992689936105</v>
      </c>
      <c r="Q35" s="140">
        <f t="shared" si="18"/>
        <v>1.274612898438332E-2</v>
      </c>
      <c r="R35" s="141">
        <f>'3.3'!R35/'2.3'!R35</f>
        <v>0.98222034077680176</v>
      </c>
      <c r="S35" s="141">
        <f>'3.3'!S35/'2.3'!S35</f>
        <v>1.0192654676677726</v>
      </c>
      <c r="T35" s="140">
        <f t="shared" si="19"/>
        <v>3.7045126890970836E-2</v>
      </c>
      <c r="U35" s="141">
        <f>'3.3'!U35/'2.3'!U35</f>
        <v>0.92850042700939417</v>
      </c>
      <c r="V35" s="141">
        <f>'3.3'!V35/'2.3'!V35</f>
        <v>0.99219411173173233</v>
      </c>
      <c r="W35" s="140">
        <f t="shared" si="20"/>
        <v>6.3693684722338162E-2</v>
      </c>
      <c r="X35" s="141">
        <f>'3.3'!X35/'2.3'!X35</f>
        <v>0.96673499402694874</v>
      </c>
      <c r="Y35" s="141">
        <f>'3.3'!Y35/'2.3'!Y35</f>
        <v>0.99464324363321555</v>
      </c>
      <c r="Z35" s="140">
        <f t="shared" si="21"/>
        <v>2.7908249606266811E-2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</row>
    <row r="36" spans="1:206" s="122" customFormat="1" ht="30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spans="1:206" s="119" customFormat="1" ht="43.5" customHeight="1" x14ac:dyDescent="0.2">
      <c r="A37" s="293" t="s">
        <v>192</v>
      </c>
      <c r="B37" s="293"/>
      <c r="C37" s="295" t="s">
        <v>112</v>
      </c>
      <c r="D37" s="295"/>
      <c r="E37" s="295"/>
      <c r="F37" s="312" t="s">
        <v>0</v>
      </c>
      <c r="G37" s="295" t="s">
        <v>132</v>
      </c>
      <c r="H37" s="295"/>
      <c r="I37" s="295"/>
      <c r="J37" s="295"/>
      <c r="K37" s="295"/>
      <c r="L37" s="295"/>
      <c r="N37" s="293" t="s">
        <v>113</v>
      </c>
      <c r="O37" s="293"/>
      <c r="P37" s="293"/>
      <c r="Q37" s="295" t="s">
        <v>112</v>
      </c>
      <c r="R37" s="295"/>
      <c r="S37" s="295"/>
      <c r="T37" s="313" t="s">
        <v>0</v>
      </c>
      <c r="U37" s="297" t="s">
        <v>133</v>
      </c>
      <c r="V37" s="298"/>
      <c r="W37" s="298"/>
      <c r="X37" s="298"/>
      <c r="Y37" s="298"/>
      <c r="Z37" s="299"/>
      <c r="AA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</row>
    <row r="38" spans="1:206" s="119" customFormat="1" ht="33.75" customHeight="1" x14ac:dyDescent="0.2">
      <c r="A38" s="293"/>
      <c r="B38" s="293"/>
      <c r="C38" s="295"/>
      <c r="D38" s="295"/>
      <c r="E38" s="295"/>
      <c r="F38" s="312"/>
      <c r="G38" s="295" t="s">
        <v>11</v>
      </c>
      <c r="H38" s="295"/>
      <c r="I38" s="295"/>
      <c r="J38" s="295" t="s">
        <v>13</v>
      </c>
      <c r="K38" s="295"/>
      <c r="L38" s="295"/>
      <c r="N38" s="293"/>
      <c r="O38" s="293"/>
      <c r="P38" s="293"/>
      <c r="Q38" s="295"/>
      <c r="R38" s="295"/>
      <c r="S38" s="295"/>
      <c r="T38" s="314"/>
      <c r="U38" s="297" t="s">
        <v>80</v>
      </c>
      <c r="V38" s="298"/>
      <c r="W38" s="299"/>
      <c r="X38" s="297" t="s">
        <v>10</v>
      </c>
      <c r="Y38" s="298"/>
      <c r="Z38" s="299"/>
      <c r="AA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</row>
    <row r="39" spans="1:206" s="119" customFormat="1" ht="33.75" customHeight="1" x14ac:dyDescent="0.2">
      <c r="A39" s="293"/>
      <c r="B39" s="293"/>
      <c r="C39" s="295"/>
      <c r="D39" s="295"/>
      <c r="E39" s="295"/>
      <c r="F39" s="312"/>
      <c r="G39" s="121">
        <v>2021</v>
      </c>
      <c r="H39" s="121">
        <v>2022</v>
      </c>
      <c r="I39" s="121" t="s">
        <v>168</v>
      </c>
      <c r="J39" s="121">
        <v>2021</v>
      </c>
      <c r="K39" s="121">
        <v>2022</v>
      </c>
      <c r="L39" s="121" t="s">
        <v>168</v>
      </c>
      <c r="N39" s="293"/>
      <c r="O39" s="293"/>
      <c r="P39" s="293"/>
      <c r="Q39" s="295"/>
      <c r="R39" s="295"/>
      <c r="S39" s="295"/>
      <c r="T39" s="315"/>
      <c r="U39" s="121">
        <v>2021</v>
      </c>
      <c r="V39" s="121">
        <v>2022</v>
      </c>
      <c r="W39" s="121" t="s">
        <v>168</v>
      </c>
      <c r="X39" s="121">
        <v>2021</v>
      </c>
      <c r="Y39" s="121">
        <v>2022</v>
      </c>
      <c r="Z39" s="121" t="s">
        <v>168</v>
      </c>
      <c r="AA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</row>
    <row r="40" spans="1:206" s="119" customFormat="1" ht="15" customHeight="1" thickBot="1" x14ac:dyDescent="0.25">
      <c r="A40" s="333" t="s">
        <v>2</v>
      </c>
      <c r="B40" s="333"/>
      <c r="C40" s="334" t="s">
        <v>3</v>
      </c>
      <c r="D40" s="334"/>
      <c r="E40" s="334"/>
      <c r="F40" s="113" t="s">
        <v>111</v>
      </c>
      <c r="G40" s="183">
        <v>1</v>
      </c>
      <c r="H40" s="183">
        <v>2</v>
      </c>
      <c r="I40" s="183">
        <v>3</v>
      </c>
      <c r="J40" s="183">
        <v>4</v>
      </c>
      <c r="K40" s="183">
        <v>5</v>
      </c>
      <c r="L40" s="183">
        <v>6</v>
      </c>
      <c r="N40" s="333" t="s">
        <v>2</v>
      </c>
      <c r="O40" s="333"/>
      <c r="P40" s="333"/>
      <c r="Q40" s="334" t="s">
        <v>3</v>
      </c>
      <c r="R40" s="334"/>
      <c r="S40" s="334"/>
      <c r="T40" s="113" t="s">
        <v>111</v>
      </c>
      <c r="U40" s="125">
        <v>1</v>
      </c>
      <c r="V40" s="125">
        <v>2</v>
      </c>
      <c r="W40" s="125">
        <v>3</v>
      </c>
      <c r="X40" s="125">
        <v>4</v>
      </c>
      <c r="Y40" s="125">
        <v>5</v>
      </c>
      <c r="Z40" s="125">
        <v>6</v>
      </c>
      <c r="AA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</row>
    <row r="41" spans="1:206" s="119" customFormat="1" ht="15" customHeight="1" x14ac:dyDescent="0.2">
      <c r="A41" s="336" t="s">
        <v>108</v>
      </c>
      <c r="B41" s="337"/>
      <c r="C41" s="341" t="s">
        <v>57</v>
      </c>
      <c r="D41" s="341"/>
      <c r="E41" s="341"/>
      <c r="F41" s="72" t="s">
        <v>94</v>
      </c>
      <c r="G41" s="73">
        <f>'3.3'!G41/'2.3'!G41</f>
        <v>0.99521651560926483</v>
      </c>
      <c r="H41" s="73">
        <f>'3.3'!H41/'2.3'!H41</f>
        <v>0.91946478162080281</v>
      </c>
      <c r="I41" s="73">
        <f>H41-G41</f>
        <v>-7.5751733988462022E-2</v>
      </c>
      <c r="J41" s="431">
        <f>'3.3'!J41/'2.3'!J41</f>
        <v>0.96169899337097964</v>
      </c>
      <c r="K41" s="431">
        <f>'3.3'!K41/'2.3'!K41</f>
        <v>1.0651387213510253</v>
      </c>
      <c r="L41" s="346">
        <f>K41-J41</f>
        <v>0.10343972798004564</v>
      </c>
      <c r="N41" s="342" t="s">
        <v>102</v>
      </c>
      <c r="O41" s="343"/>
      <c r="P41" s="344"/>
      <c r="Q41" s="341" t="s">
        <v>27</v>
      </c>
      <c r="R41" s="341"/>
      <c r="S41" s="341"/>
      <c r="T41" s="72" t="s">
        <v>94</v>
      </c>
      <c r="U41" s="73">
        <f>'3.3'!U41/'2.3'!U41</f>
        <v>0.90272648699614988</v>
      </c>
      <c r="V41" s="73">
        <f>'3.3'!V41/'2.3'!V41</f>
        <v>1.4382464890405564</v>
      </c>
      <c r="W41" s="127">
        <f>V41-U41</f>
        <v>0.53552000204440653</v>
      </c>
      <c r="X41" s="431">
        <f>'3.3'!X41/'2.3'!X41</f>
        <v>0.8812931469944435</v>
      </c>
      <c r="Y41" s="431">
        <f>'3.3'!Y41/'2.3'!Y41</f>
        <v>1.0621275327771156</v>
      </c>
      <c r="Z41" s="346">
        <f>Y41-X41</f>
        <v>0.18083438578267208</v>
      </c>
      <c r="AA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</row>
    <row r="42" spans="1:206" s="119" customFormat="1" ht="15" customHeight="1" thickBot="1" x14ac:dyDescent="0.25">
      <c r="A42" s="338"/>
      <c r="B42" s="292"/>
      <c r="C42" s="290" t="s">
        <v>27</v>
      </c>
      <c r="D42" s="290"/>
      <c r="E42" s="290"/>
      <c r="F42" s="63" t="s">
        <v>20</v>
      </c>
      <c r="G42" s="64">
        <f>'3.3'!G42/'2.3'!G42</f>
        <v>0.83856400993452251</v>
      </c>
      <c r="H42" s="64">
        <f>'3.3'!H42/'2.3'!H42</f>
        <v>1.0658823529411765</v>
      </c>
      <c r="I42" s="64">
        <f t="shared" ref="I42:I67" si="22">H42-G42</f>
        <v>0.22731834300665399</v>
      </c>
      <c r="J42" s="432"/>
      <c r="K42" s="432"/>
      <c r="L42" s="393"/>
      <c r="N42" s="350"/>
      <c r="O42" s="351"/>
      <c r="P42" s="352"/>
      <c r="Q42" s="356" t="s">
        <v>41</v>
      </c>
      <c r="R42" s="356"/>
      <c r="S42" s="356"/>
      <c r="T42" s="77" t="s">
        <v>20</v>
      </c>
      <c r="U42" s="78">
        <f>'3.3'!U42/'2.3'!U42</f>
        <v>0.93010217922054439</v>
      </c>
      <c r="V42" s="78">
        <f>'3.3'!V42/'2.3'!V42</f>
        <v>1.3908045977011494</v>
      </c>
      <c r="W42" s="134">
        <f t="shared" ref="W42:W67" si="23">V42-U42</f>
        <v>0.460702418480605</v>
      </c>
      <c r="X42" s="433"/>
      <c r="Y42" s="433"/>
      <c r="Z42" s="347"/>
      <c r="AA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</row>
    <row r="43" spans="1:206" s="119" customFormat="1" ht="15" customHeight="1" x14ac:dyDescent="0.2">
      <c r="A43" s="338"/>
      <c r="B43" s="292"/>
      <c r="C43" s="290" t="s">
        <v>41</v>
      </c>
      <c r="D43" s="290"/>
      <c r="E43" s="290"/>
      <c r="F43" s="63" t="s">
        <v>22</v>
      </c>
      <c r="G43" s="64">
        <f>'3.3'!G43/'2.3'!G43</f>
        <v>0.96030245746691867</v>
      </c>
      <c r="H43" s="64">
        <f>'3.3'!H43/'2.3'!H43</f>
        <v>1.1337868480725624</v>
      </c>
      <c r="I43" s="64">
        <f t="shared" si="22"/>
        <v>0.17348439060564369</v>
      </c>
      <c r="J43" s="432"/>
      <c r="K43" s="432"/>
      <c r="L43" s="393"/>
      <c r="N43" s="345" t="s">
        <v>100</v>
      </c>
      <c r="O43" s="263"/>
      <c r="P43" s="264"/>
      <c r="Q43" s="361" t="s">
        <v>57</v>
      </c>
      <c r="R43" s="361"/>
      <c r="S43" s="361"/>
      <c r="T43" s="79" t="s">
        <v>22</v>
      </c>
      <c r="U43" s="81">
        <f>'3.3'!U43/'2.3'!U43</f>
        <v>0.94783087897621165</v>
      </c>
      <c r="V43" s="81">
        <f>'3.3'!V43/'2.3'!V43</f>
        <v>1.1183594825213323</v>
      </c>
      <c r="W43" s="81">
        <f t="shared" si="23"/>
        <v>0.17052860354512067</v>
      </c>
      <c r="X43" s="431">
        <f>'3.3'!X43/'2.3'!X43</f>
        <v>1.0085031368279151</v>
      </c>
      <c r="Y43" s="431">
        <f>'3.3'!Y43/'2.3'!Y43</f>
        <v>0.79062683069712947</v>
      </c>
      <c r="Z43" s="346">
        <f t="shared" ref="Z43:Z62" si="24">Y43-X43</f>
        <v>-0.21787630613078568</v>
      </c>
      <c r="AA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</row>
    <row r="44" spans="1:206" s="119" customFormat="1" ht="15" customHeight="1" thickBot="1" x14ac:dyDescent="0.25">
      <c r="A44" s="339"/>
      <c r="B44" s="340"/>
      <c r="C44" s="356" t="s">
        <v>49</v>
      </c>
      <c r="D44" s="356"/>
      <c r="E44" s="356"/>
      <c r="F44" s="77" t="s">
        <v>24</v>
      </c>
      <c r="G44" s="78">
        <f>'3.3'!G44/'2.3'!G44</f>
        <v>1.0075239398084814</v>
      </c>
      <c r="H44" s="78">
        <f>'3.3'!H44/'2.3'!H44</f>
        <v>0.94813614262560775</v>
      </c>
      <c r="I44" s="78">
        <f t="shared" si="22"/>
        <v>-5.9387797182873681E-2</v>
      </c>
      <c r="J44" s="433"/>
      <c r="K44" s="433"/>
      <c r="L44" s="347"/>
      <c r="N44" s="345"/>
      <c r="O44" s="263"/>
      <c r="P44" s="264"/>
      <c r="Q44" s="290" t="s">
        <v>49</v>
      </c>
      <c r="R44" s="290"/>
      <c r="S44" s="290"/>
      <c r="T44" s="63" t="s">
        <v>24</v>
      </c>
      <c r="U44" s="64">
        <f>'3.3'!U44/'2.3'!U44</f>
        <v>0.91852948433259318</v>
      </c>
      <c r="V44" s="64">
        <f>'3.3'!V44/'2.3'!V44</f>
        <v>1.1971099204416302</v>
      </c>
      <c r="W44" s="64">
        <f t="shared" si="23"/>
        <v>0.27858043610903704</v>
      </c>
      <c r="X44" s="432"/>
      <c r="Y44" s="432"/>
      <c r="Z44" s="393"/>
      <c r="AA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</row>
    <row r="45" spans="1:206" s="119" customFormat="1" ht="15" customHeight="1" thickBot="1" x14ac:dyDescent="0.25">
      <c r="A45" s="357" t="s">
        <v>105</v>
      </c>
      <c r="B45" s="321"/>
      <c r="C45" s="341" t="s">
        <v>25</v>
      </c>
      <c r="D45" s="341"/>
      <c r="E45" s="341"/>
      <c r="F45" s="72" t="s">
        <v>26</v>
      </c>
      <c r="G45" s="73">
        <f>'3.3'!G45/'2.3'!G45</f>
        <v>1.015562077673879</v>
      </c>
      <c r="H45" s="73">
        <f>'3.3'!H45/'2.3'!H45</f>
        <v>0.99121308274347086</v>
      </c>
      <c r="I45" s="73">
        <f t="shared" si="22"/>
        <v>-2.4348994930408097E-2</v>
      </c>
      <c r="J45" s="431">
        <f>'3.3'!J45/'2.3'!J45</f>
        <v>1.0242569930069929</v>
      </c>
      <c r="K45" s="431">
        <f>'3.3'!K45/'2.3'!K45</f>
        <v>0.99665439946470391</v>
      </c>
      <c r="L45" s="346">
        <f t="shared" ref="L45:L63" si="25">K45-J45</f>
        <v>-2.7602593542289E-2</v>
      </c>
      <c r="N45" s="350"/>
      <c r="O45" s="351"/>
      <c r="P45" s="352"/>
      <c r="Q45" s="356" t="s">
        <v>53</v>
      </c>
      <c r="R45" s="356"/>
      <c r="S45" s="356"/>
      <c r="T45" s="77" t="s">
        <v>26</v>
      </c>
      <c r="U45" s="78">
        <f>'3.3'!U45/'2.3'!U45</f>
        <v>0.92076126638338618</v>
      </c>
      <c r="V45" s="78">
        <f>'3.3'!V45/'2.3'!V45</f>
        <v>1.2505663350733773</v>
      </c>
      <c r="W45" s="78">
        <f t="shared" si="23"/>
        <v>0.32980506868999115</v>
      </c>
      <c r="X45" s="433"/>
      <c r="Y45" s="433"/>
      <c r="Z45" s="347"/>
      <c r="AA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</row>
    <row r="46" spans="1:206" s="119" customFormat="1" ht="15" customHeight="1" x14ac:dyDescent="0.2">
      <c r="A46" s="358"/>
      <c r="B46" s="286"/>
      <c r="C46" s="290" t="s">
        <v>33</v>
      </c>
      <c r="D46" s="290"/>
      <c r="E46" s="290"/>
      <c r="F46" s="63" t="s">
        <v>28</v>
      </c>
      <c r="G46" s="64">
        <f>'3.3'!G46/'2.3'!G46</f>
        <v>0.93854568854568854</v>
      </c>
      <c r="H46" s="64">
        <f>'3.3'!H46/'2.3'!H46</f>
        <v>0.93882618510158011</v>
      </c>
      <c r="I46" s="64">
        <f t="shared" si="22"/>
        <v>2.8049655589157396E-4</v>
      </c>
      <c r="J46" s="432"/>
      <c r="K46" s="432"/>
      <c r="L46" s="393"/>
      <c r="N46" s="374" t="s">
        <v>98</v>
      </c>
      <c r="O46" s="375"/>
      <c r="P46" s="376"/>
      <c r="Q46" s="370" t="s">
        <v>25</v>
      </c>
      <c r="R46" s="370"/>
      <c r="S46" s="370"/>
      <c r="T46" s="72" t="s">
        <v>28</v>
      </c>
      <c r="U46" s="73">
        <f>'3.3'!U46/'2.3'!U46</f>
        <v>0.89052721555698022</v>
      </c>
      <c r="V46" s="73">
        <f>'3.3'!V46/'2.3'!V46</f>
        <v>1.1338486893737247</v>
      </c>
      <c r="W46" s="73">
        <f t="shared" si="23"/>
        <v>0.24332147381674452</v>
      </c>
      <c r="X46" s="431">
        <f>'3.3'!X46/'2.3'!X46</f>
        <v>0.87058338297969851</v>
      </c>
      <c r="Y46" s="431">
        <f>'3.3'!Y46/'2.3'!Y46</f>
        <v>1.0230284597001955</v>
      </c>
      <c r="Z46" s="346">
        <f>Y46-X46</f>
        <v>0.15244507672049701</v>
      </c>
      <c r="AA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</row>
    <row r="47" spans="1:206" s="119" customFormat="1" ht="15" customHeight="1" thickBot="1" x14ac:dyDescent="0.25">
      <c r="A47" s="369"/>
      <c r="B47" s="322"/>
      <c r="C47" s="356" t="s">
        <v>39</v>
      </c>
      <c r="D47" s="356"/>
      <c r="E47" s="356"/>
      <c r="F47" s="77" t="s">
        <v>30</v>
      </c>
      <c r="G47" s="78">
        <f>'3.3'!G47/'2.3'!G47</f>
        <v>1.1322981366459628</v>
      </c>
      <c r="H47" s="78">
        <f>'3.3'!H47/'2.3'!H47</f>
        <v>1.1778761061946903</v>
      </c>
      <c r="I47" s="78">
        <f t="shared" si="22"/>
        <v>4.5577969548727504E-2</v>
      </c>
      <c r="J47" s="433"/>
      <c r="K47" s="433"/>
      <c r="L47" s="347"/>
      <c r="N47" s="360"/>
      <c r="O47" s="269"/>
      <c r="P47" s="270"/>
      <c r="Q47" s="289" t="s">
        <v>33</v>
      </c>
      <c r="R47" s="289"/>
      <c r="S47" s="289"/>
      <c r="T47" s="63" t="s">
        <v>30</v>
      </c>
      <c r="U47" s="64">
        <f>'3.3'!U47/'2.3'!U47</f>
        <v>0.96650298141003155</v>
      </c>
      <c r="V47" s="64">
        <f>'3.3'!V47/'2.3'!V47</f>
        <v>1.1629834254143647</v>
      </c>
      <c r="W47" s="64">
        <f t="shared" si="23"/>
        <v>0.19648044400433318</v>
      </c>
      <c r="X47" s="432"/>
      <c r="Y47" s="432"/>
      <c r="Z47" s="393"/>
      <c r="AA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</row>
    <row r="48" spans="1:206" s="119" customFormat="1" ht="15" customHeight="1" thickBot="1" x14ac:dyDescent="0.25">
      <c r="A48" s="336" t="s">
        <v>110</v>
      </c>
      <c r="B48" s="337"/>
      <c r="C48" s="341" t="s">
        <v>71</v>
      </c>
      <c r="D48" s="341"/>
      <c r="E48" s="341"/>
      <c r="F48" s="72" t="s">
        <v>32</v>
      </c>
      <c r="G48" s="73" t="e">
        <f>'3.3'!G48/'2.3'!G48</f>
        <v>#DIV/0!</v>
      </c>
      <c r="H48" s="73" t="e">
        <f>'3.3'!H48/'2.3'!H48</f>
        <v>#DIV/0!</v>
      </c>
      <c r="I48" s="73" t="e">
        <f t="shared" si="22"/>
        <v>#DIV/0!</v>
      </c>
      <c r="J48" s="431" t="e">
        <f>'3.3'!J48/'2.3'!J48</f>
        <v>#DIV/0!</v>
      </c>
      <c r="K48" s="431" t="e">
        <f>'3.3'!K48/'2.3'!K48</f>
        <v>#DIV/0!</v>
      </c>
      <c r="L48" s="346" t="e">
        <f t="shared" si="25"/>
        <v>#DIV/0!</v>
      </c>
      <c r="N48" s="377"/>
      <c r="O48" s="378"/>
      <c r="P48" s="379"/>
      <c r="Q48" s="389" t="s">
        <v>39</v>
      </c>
      <c r="R48" s="389"/>
      <c r="S48" s="389"/>
      <c r="T48" s="77" t="s">
        <v>32</v>
      </c>
      <c r="U48" s="78">
        <f>'3.3'!U48/'2.3'!U48</f>
        <v>0.87604182451886647</v>
      </c>
      <c r="V48" s="78">
        <f>'3.3'!V48/'2.3'!V48</f>
        <v>1.2819388625015224</v>
      </c>
      <c r="W48" s="78">
        <f t="shared" si="23"/>
        <v>0.40589703798265597</v>
      </c>
      <c r="X48" s="433"/>
      <c r="Y48" s="433"/>
      <c r="Z48" s="347"/>
      <c r="AA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</row>
    <row r="49" spans="1:206" s="119" customFormat="1" ht="15" customHeight="1" thickBot="1" x14ac:dyDescent="0.25">
      <c r="A49" s="339"/>
      <c r="B49" s="340"/>
      <c r="C49" s="349" t="s">
        <v>19</v>
      </c>
      <c r="D49" s="349"/>
      <c r="E49" s="349"/>
      <c r="F49" s="77" t="s">
        <v>34</v>
      </c>
      <c r="G49" s="78" t="e">
        <f>'3.3'!G49/'2.3'!G49</f>
        <v>#DIV/0!</v>
      </c>
      <c r="H49" s="78" t="e">
        <f>'3.3'!H49/'2.3'!H49</f>
        <v>#DIV/0!</v>
      </c>
      <c r="I49" s="78" t="e">
        <f t="shared" si="22"/>
        <v>#DIV/0!</v>
      </c>
      <c r="J49" s="433"/>
      <c r="K49" s="433"/>
      <c r="L49" s="347"/>
      <c r="N49" s="342" t="s">
        <v>103</v>
      </c>
      <c r="O49" s="343"/>
      <c r="P49" s="344"/>
      <c r="Q49" s="341" t="s">
        <v>71</v>
      </c>
      <c r="R49" s="341"/>
      <c r="S49" s="341"/>
      <c r="T49" s="72" t="s">
        <v>34</v>
      </c>
      <c r="U49" s="73" t="e">
        <f>'3.3'!U49/'2.3'!U49</f>
        <v>#DIV/0!</v>
      </c>
      <c r="V49" s="73" t="e">
        <f>'3.3'!V49/'2.3'!V49</f>
        <v>#DIV/0!</v>
      </c>
      <c r="W49" s="73" t="e">
        <f t="shared" si="23"/>
        <v>#DIV/0!</v>
      </c>
      <c r="X49" s="431" t="e">
        <f>'3.3'!X49/'2.3'!X49</f>
        <v>#DIV/0!</v>
      </c>
      <c r="Y49" s="431" t="e">
        <f>'3.3'!Y49/'2.3'!Y49</f>
        <v>#DIV/0!</v>
      </c>
      <c r="Z49" s="346" t="e">
        <f t="shared" si="24"/>
        <v>#DIV/0!</v>
      </c>
      <c r="AA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</row>
    <row r="50" spans="1:206" s="119" customFormat="1" ht="15" customHeight="1" thickBot="1" x14ac:dyDescent="0.25">
      <c r="A50" s="336" t="s">
        <v>109</v>
      </c>
      <c r="B50" s="337"/>
      <c r="C50" s="341" t="s">
        <v>47</v>
      </c>
      <c r="D50" s="341"/>
      <c r="E50" s="341"/>
      <c r="F50" s="72" t="s">
        <v>36</v>
      </c>
      <c r="G50" s="73">
        <f>'3.3'!G50/'2.3'!G50</f>
        <v>0.99750915750915747</v>
      </c>
      <c r="H50" s="73">
        <f>'3.3'!H50/'2.3'!H50</f>
        <v>0.92331499312242094</v>
      </c>
      <c r="I50" s="73">
        <f t="shared" si="22"/>
        <v>-7.4194164386736539E-2</v>
      </c>
      <c r="J50" s="431">
        <f>'3.3'!J50/'2.3'!J50</f>
        <v>1.0479548660084625</v>
      </c>
      <c r="K50" s="431">
        <f>'3.3'!K50/'2.3'!K50</f>
        <v>1.0254237288135593</v>
      </c>
      <c r="L50" s="346">
        <f t="shared" si="25"/>
        <v>-2.2531137194903295E-2</v>
      </c>
      <c r="N50" s="350"/>
      <c r="O50" s="351"/>
      <c r="P50" s="352"/>
      <c r="Q50" s="349" t="s">
        <v>19</v>
      </c>
      <c r="R50" s="349"/>
      <c r="S50" s="349"/>
      <c r="T50" s="77" t="s">
        <v>36</v>
      </c>
      <c r="U50" s="78" t="e">
        <f>'3.3'!U50/'2.3'!U50</f>
        <v>#DIV/0!</v>
      </c>
      <c r="V50" s="78" t="e">
        <f>'3.3'!V50/'2.3'!V50</f>
        <v>#DIV/0!</v>
      </c>
      <c r="W50" s="78" t="e">
        <f t="shared" si="23"/>
        <v>#DIV/0!</v>
      </c>
      <c r="X50" s="433"/>
      <c r="Y50" s="433"/>
      <c r="Z50" s="347"/>
      <c r="AA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</row>
    <row r="51" spans="1:206" s="119" customFormat="1" ht="15" customHeight="1" x14ac:dyDescent="0.2">
      <c r="A51" s="338"/>
      <c r="B51" s="292"/>
      <c r="C51" s="290" t="s">
        <v>45</v>
      </c>
      <c r="D51" s="290"/>
      <c r="E51" s="290"/>
      <c r="F51" s="63" t="s">
        <v>38</v>
      </c>
      <c r="G51" s="64">
        <f>'3.3'!G51/'2.3'!G51</f>
        <v>1.0227736233854521</v>
      </c>
      <c r="H51" s="64">
        <f>'3.3'!H51/'2.3'!H51</f>
        <v>0.95269631031220436</v>
      </c>
      <c r="I51" s="64">
        <f t="shared" si="22"/>
        <v>-7.0077313073247716E-2</v>
      </c>
      <c r="J51" s="432"/>
      <c r="K51" s="432"/>
      <c r="L51" s="393"/>
      <c r="N51" s="342" t="s">
        <v>101</v>
      </c>
      <c r="O51" s="343"/>
      <c r="P51" s="344"/>
      <c r="Q51" s="398" t="s">
        <v>47</v>
      </c>
      <c r="R51" s="399"/>
      <c r="S51" s="400"/>
      <c r="T51" s="72" t="s">
        <v>38</v>
      </c>
      <c r="U51" s="73">
        <f>'3.3'!U51/'2.3'!U51</f>
        <v>0.89188756562940197</v>
      </c>
      <c r="V51" s="73">
        <f>'3.3'!V51/'2.3'!V51</f>
        <v>1.1012833570992056</v>
      </c>
      <c r="W51" s="73">
        <f t="shared" si="23"/>
        <v>0.20939579146980358</v>
      </c>
      <c r="X51" s="431">
        <f>'3.3'!X51/'2.3'!X51</f>
        <v>0.97905828119855121</v>
      </c>
      <c r="Y51" s="431">
        <f>'3.3'!Y51/'2.3'!Y51</f>
        <v>1.1517158338350391</v>
      </c>
      <c r="Z51" s="346">
        <f t="shared" si="24"/>
        <v>0.17265755263648785</v>
      </c>
      <c r="AA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</row>
    <row r="52" spans="1:206" s="119" customFormat="1" ht="15" customHeight="1" thickBot="1" x14ac:dyDescent="0.25">
      <c r="A52" s="339"/>
      <c r="B52" s="340"/>
      <c r="C52" s="356" t="s">
        <v>59</v>
      </c>
      <c r="D52" s="356"/>
      <c r="E52" s="356"/>
      <c r="F52" s="77" t="s">
        <v>40</v>
      </c>
      <c r="G52" s="78">
        <f>'3.3'!G52/'2.3'!G52</f>
        <v>0.97960882230545154</v>
      </c>
      <c r="H52" s="78" t="e">
        <f>'3.3'!H52/'2.3'!H52</f>
        <v>#DIV/0!</v>
      </c>
      <c r="I52" s="78" t="e">
        <f t="shared" si="22"/>
        <v>#DIV/0!</v>
      </c>
      <c r="J52" s="433"/>
      <c r="K52" s="433"/>
      <c r="L52" s="347"/>
      <c r="N52" s="345"/>
      <c r="O52" s="263"/>
      <c r="P52" s="264"/>
      <c r="Q52" s="277" t="s">
        <v>45</v>
      </c>
      <c r="R52" s="278"/>
      <c r="S52" s="279"/>
      <c r="T52" s="63" t="s">
        <v>40</v>
      </c>
      <c r="U52" s="64">
        <f>'3.3'!U52/'2.3'!U52</f>
        <v>0.8268847227762266</v>
      </c>
      <c r="V52" s="64">
        <f>'3.3'!V52/'2.3'!V52</f>
        <v>1.3276410998552821</v>
      </c>
      <c r="W52" s="64">
        <f t="shared" si="23"/>
        <v>0.50075637707905551</v>
      </c>
      <c r="X52" s="432"/>
      <c r="Y52" s="432"/>
      <c r="Z52" s="393"/>
      <c r="AA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</row>
    <row r="53" spans="1:206" s="119" customFormat="1" ht="15" customHeight="1" thickBot="1" x14ac:dyDescent="0.25">
      <c r="A53" s="357" t="s">
        <v>104</v>
      </c>
      <c r="B53" s="321"/>
      <c r="C53" s="370" t="s">
        <v>69</v>
      </c>
      <c r="D53" s="370"/>
      <c r="E53" s="370"/>
      <c r="F53" s="72" t="s">
        <v>42</v>
      </c>
      <c r="G53" s="73">
        <f>'3.3'!G53/'2.3'!G53</f>
        <v>0.97326015880429706</v>
      </c>
      <c r="H53" s="73">
        <f>'3.3'!H53/'2.3'!H53</f>
        <v>1.0345277581425698</v>
      </c>
      <c r="I53" s="73">
        <f t="shared" si="22"/>
        <v>6.1267599338272749E-2</v>
      </c>
      <c r="J53" s="431">
        <f>'3.3'!J53/'2.3'!J53</f>
        <v>0.95778809624314054</v>
      </c>
      <c r="K53" s="431">
        <f>'3.3'!K53/'2.3'!K53</f>
        <v>1.0001358880282647</v>
      </c>
      <c r="L53" s="346">
        <f t="shared" si="25"/>
        <v>4.2347791785124156E-2</v>
      </c>
      <c r="N53" s="350"/>
      <c r="O53" s="351"/>
      <c r="P53" s="352"/>
      <c r="Q53" s="434" t="s">
        <v>59</v>
      </c>
      <c r="R53" s="435"/>
      <c r="S53" s="436"/>
      <c r="T53" s="77" t="s">
        <v>42</v>
      </c>
      <c r="U53" s="78">
        <f>'3.3'!U53/'2.3'!U53</f>
        <v>0.92257217847769024</v>
      </c>
      <c r="V53" s="78" t="e">
        <f>'3.3'!V53/'2.3'!V53</f>
        <v>#DIV/0!</v>
      </c>
      <c r="W53" s="78" t="e">
        <f t="shared" si="23"/>
        <v>#DIV/0!</v>
      </c>
      <c r="X53" s="433"/>
      <c r="Y53" s="433"/>
      <c r="Z53" s="347"/>
      <c r="AA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</row>
    <row r="54" spans="1:206" s="136" customFormat="1" ht="15" customHeight="1" x14ac:dyDescent="0.2">
      <c r="A54" s="358"/>
      <c r="B54" s="286"/>
      <c r="C54" s="289" t="s">
        <v>37</v>
      </c>
      <c r="D54" s="289"/>
      <c r="E54" s="289"/>
      <c r="F54" s="63" t="s">
        <v>44</v>
      </c>
      <c r="G54" s="64">
        <f>'3.3'!G54/'2.3'!G54</f>
        <v>0.9857400426159646</v>
      </c>
      <c r="H54" s="64">
        <f>'3.3'!H54/'2.3'!H54</f>
        <v>0.96835323100246351</v>
      </c>
      <c r="I54" s="64">
        <f t="shared" si="22"/>
        <v>-1.7386811613501085E-2</v>
      </c>
      <c r="J54" s="432"/>
      <c r="K54" s="432"/>
      <c r="L54" s="393"/>
      <c r="N54" s="374" t="s">
        <v>96</v>
      </c>
      <c r="O54" s="375"/>
      <c r="P54" s="376"/>
      <c r="Q54" s="380" t="s">
        <v>69</v>
      </c>
      <c r="R54" s="381"/>
      <c r="S54" s="382"/>
      <c r="T54" s="72" t="s">
        <v>44</v>
      </c>
      <c r="U54" s="73">
        <f>'3.3'!U54/'2.3'!U54</f>
        <v>0.80503975906224945</v>
      </c>
      <c r="V54" s="73">
        <f>'3.3'!V54/'2.3'!V54</f>
        <v>1.3442101074413053</v>
      </c>
      <c r="W54" s="73">
        <f t="shared" si="23"/>
        <v>0.53917034837905586</v>
      </c>
      <c r="X54" s="431">
        <f>'3.3'!X54/'2.3'!X54</f>
        <v>0.91226272973787281</v>
      </c>
      <c r="Y54" s="431">
        <f>'3.3'!Y54/'2.3'!Y54</f>
        <v>0.9765800449149824</v>
      </c>
      <c r="Z54" s="346">
        <f t="shared" si="24"/>
        <v>6.4317315177109591E-2</v>
      </c>
      <c r="AA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</row>
    <row r="55" spans="1:206" s="119" customFormat="1" ht="15" customHeight="1" x14ac:dyDescent="0.2">
      <c r="A55" s="358"/>
      <c r="B55" s="286"/>
      <c r="C55" s="290" t="s">
        <v>53</v>
      </c>
      <c r="D55" s="290"/>
      <c r="E55" s="290"/>
      <c r="F55" s="63" t="s">
        <v>46</v>
      </c>
      <c r="G55" s="64">
        <f>'3.3'!G55/'2.3'!G55</f>
        <v>1.0441310282074614</v>
      </c>
      <c r="H55" s="64">
        <f>'3.3'!H55/'2.3'!H55</f>
        <v>1.0345238095238096</v>
      </c>
      <c r="I55" s="64">
        <f t="shared" si="22"/>
        <v>-9.6072186836517748E-3</v>
      </c>
      <c r="J55" s="432"/>
      <c r="K55" s="432"/>
      <c r="L55" s="393"/>
      <c r="N55" s="360"/>
      <c r="O55" s="269"/>
      <c r="P55" s="270"/>
      <c r="Q55" s="283" t="s">
        <v>37</v>
      </c>
      <c r="R55" s="284"/>
      <c r="S55" s="285"/>
      <c r="T55" s="63" t="s">
        <v>46</v>
      </c>
      <c r="U55" s="64">
        <f>'3.3'!U55/'2.3'!U55</f>
        <v>0.86528090989312678</v>
      </c>
      <c r="V55" s="64">
        <f>'3.3'!V55/'2.3'!V55</f>
        <v>1.1807175874972484</v>
      </c>
      <c r="W55" s="64">
        <f t="shared" si="23"/>
        <v>0.31543667760412164</v>
      </c>
      <c r="X55" s="432"/>
      <c r="Y55" s="432"/>
      <c r="Z55" s="393"/>
      <c r="AA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</row>
    <row r="56" spans="1:206" ht="12.75" customHeight="1" x14ac:dyDescent="0.2">
      <c r="A56" s="358"/>
      <c r="B56" s="286"/>
      <c r="C56" s="290" t="s">
        <v>63</v>
      </c>
      <c r="D56" s="290"/>
      <c r="E56" s="290"/>
      <c r="F56" s="63" t="s">
        <v>48</v>
      </c>
      <c r="G56" s="64">
        <f>'3.3'!G56/'2.3'!G56</f>
        <v>0.92408464897547871</v>
      </c>
      <c r="H56" s="64">
        <f>'3.3'!H56/'2.3'!H56</f>
        <v>1.0287100687424182</v>
      </c>
      <c r="I56" s="64">
        <f t="shared" si="22"/>
        <v>0.10462541976693951</v>
      </c>
      <c r="J56" s="432"/>
      <c r="K56" s="432"/>
      <c r="L56" s="393"/>
      <c r="N56" s="360"/>
      <c r="O56" s="269"/>
      <c r="P56" s="270"/>
      <c r="Q56" s="283" t="s">
        <v>63</v>
      </c>
      <c r="R56" s="284"/>
      <c r="S56" s="285"/>
      <c r="T56" s="63" t="s">
        <v>48</v>
      </c>
      <c r="U56" s="64">
        <f>'3.3'!U56/'2.3'!U56</f>
        <v>0.93286464771322619</v>
      </c>
      <c r="V56" s="64">
        <f>'3.3'!V56/'2.3'!V56</f>
        <v>1.1273002268716914</v>
      </c>
      <c r="W56" s="64">
        <f t="shared" si="23"/>
        <v>0.19443557915846521</v>
      </c>
      <c r="X56" s="432"/>
      <c r="Y56" s="432"/>
      <c r="Z56" s="393"/>
    </row>
    <row r="57" spans="1:206" ht="12.75" customHeight="1" thickBot="1" x14ac:dyDescent="0.25">
      <c r="A57" s="369"/>
      <c r="B57" s="322"/>
      <c r="C57" s="356" t="s">
        <v>67</v>
      </c>
      <c r="D57" s="356"/>
      <c r="E57" s="356"/>
      <c r="F57" s="77" t="s">
        <v>50</v>
      </c>
      <c r="G57" s="78">
        <f>'3.3'!G57/'2.3'!G57</f>
        <v>0.98199513381995129</v>
      </c>
      <c r="H57" s="78">
        <f>'3.3'!H57/'2.3'!H57</f>
        <v>1.0365002683843263</v>
      </c>
      <c r="I57" s="78">
        <f t="shared" si="22"/>
        <v>5.4505134564375002E-2</v>
      </c>
      <c r="J57" s="433"/>
      <c r="K57" s="433"/>
      <c r="L57" s="347"/>
      <c r="N57" s="377"/>
      <c r="O57" s="378"/>
      <c r="P57" s="379"/>
      <c r="Q57" s="390" t="s">
        <v>67</v>
      </c>
      <c r="R57" s="391"/>
      <c r="S57" s="392"/>
      <c r="T57" s="77" t="s">
        <v>50</v>
      </c>
      <c r="U57" s="78">
        <f>'3.3'!U57/'2.3'!U57</f>
        <v>0.90888539414193037</v>
      </c>
      <c r="V57" s="78">
        <f>'3.3'!V57/'2.3'!V57</f>
        <v>1.2580975428145942</v>
      </c>
      <c r="W57" s="78">
        <f t="shared" si="23"/>
        <v>0.34921214867266381</v>
      </c>
      <c r="X57" s="433"/>
      <c r="Y57" s="433"/>
      <c r="Z57" s="347"/>
    </row>
    <row r="58" spans="1:206" ht="12.75" customHeight="1" x14ac:dyDescent="0.2">
      <c r="A58" s="357" t="s">
        <v>107</v>
      </c>
      <c r="B58" s="321"/>
      <c r="C58" s="370" t="s">
        <v>51</v>
      </c>
      <c r="D58" s="370"/>
      <c r="E58" s="370"/>
      <c r="F58" s="72" t="s">
        <v>52</v>
      </c>
      <c r="G58" s="73">
        <f>'3.3'!G58/'2.3'!G58</f>
        <v>0.92226487523992318</v>
      </c>
      <c r="H58" s="73">
        <f>'3.3'!H58/'2.3'!H58</f>
        <v>0.9751703992210321</v>
      </c>
      <c r="I58" s="73">
        <f t="shared" si="22"/>
        <v>5.2905523981108926E-2</v>
      </c>
      <c r="J58" s="431">
        <f>'3.3'!J58/'2.3'!J58</f>
        <v>0.94233032561788932</v>
      </c>
      <c r="K58" s="431">
        <f>'3.3'!K58/'2.3'!K58</f>
        <v>1.0691461498166579</v>
      </c>
      <c r="L58" s="346">
        <f t="shared" si="25"/>
        <v>0.12681582419876858</v>
      </c>
      <c r="N58" s="374" t="s">
        <v>99</v>
      </c>
      <c r="O58" s="375"/>
      <c r="P58" s="376"/>
      <c r="Q58" s="380" t="s">
        <v>21</v>
      </c>
      <c r="R58" s="381"/>
      <c r="S58" s="382"/>
      <c r="T58" s="72" t="s">
        <v>52</v>
      </c>
      <c r="U58" s="73">
        <f>'3.3'!U58/'2.3'!U58</f>
        <v>0.81517464723571598</v>
      </c>
      <c r="V58" s="73">
        <f>'3.3'!V58/'2.3'!V58</f>
        <v>1.2630450910889457</v>
      </c>
      <c r="W58" s="73">
        <f t="shared" si="23"/>
        <v>0.44787044385322972</v>
      </c>
      <c r="X58" s="431">
        <f>'3.3'!X58/'2.3'!X58</f>
        <v>0.9306766055045872</v>
      </c>
      <c r="Y58" s="431">
        <f>'3.3'!Y58/'2.3'!Y58</f>
        <v>0.97498752939499755</v>
      </c>
      <c r="Z58" s="346">
        <f t="shared" si="24"/>
        <v>4.4310923890410359E-2</v>
      </c>
    </row>
    <row r="59" spans="1:206" ht="12.75" customHeight="1" x14ac:dyDescent="0.2">
      <c r="A59" s="358"/>
      <c r="B59" s="286"/>
      <c r="C59" s="290" t="s">
        <v>21</v>
      </c>
      <c r="D59" s="290"/>
      <c r="E59" s="290"/>
      <c r="F59" s="63" t="s">
        <v>54</v>
      </c>
      <c r="G59" s="64">
        <f>'3.3'!G59/'2.3'!G59</f>
        <v>0.95541760722347635</v>
      </c>
      <c r="H59" s="64">
        <f>'3.3'!H59/'2.3'!H59</f>
        <v>0.94857982370225269</v>
      </c>
      <c r="I59" s="64">
        <f t="shared" si="22"/>
        <v>-6.8377835212236615E-3</v>
      </c>
      <c r="J59" s="432"/>
      <c r="K59" s="432"/>
      <c r="L59" s="393"/>
      <c r="N59" s="360"/>
      <c r="O59" s="269"/>
      <c r="P59" s="270"/>
      <c r="Q59" s="283" t="s">
        <v>29</v>
      </c>
      <c r="R59" s="284"/>
      <c r="S59" s="285"/>
      <c r="T59" s="63" t="s">
        <v>54</v>
      </c>
      <c r="U59" s="64">
        <f>'3.3'!U59/'2.3'!U59</f>
        <v>0.76616520958958412</v>
      </c>
      <c r="V59" s="64">
        <f>'3.3'!V59/'2.3'!V59</f>
        <v>1.1982005632189394</v>
      </c>
      <c r="W59" s="64">
        <f t="shared" si="23"/>
        <v>0.4320353536293553</v>
      </c>
      <c r="X59" s="432"/>
      <c r="Y59" s="432"/>
      <c r="Z59" s="393"/>
    </row>
    <row r="60" spans="1:206" ht="12.75" customHeight="1" x14ac:dyDescent="0.2">
      <c r="A60" s="358"/>
      <c r="B60" s="286"/>
      <c r="C60" s="290" t="s">
        <v>23</v>
      </c>
      <c r="D60" s="290"/>
      <c r="E60" s="290"/>
      <c r="F60" s="63" t="s">
        <v>56</v>
      </c>
      <c r="G60" s="64">
        <f>'3.3'!G60/'2.3'!G60</f>
        <v>0.95027624309392267</v>
      </c>
      <c r="H60" s="64">
        <f>'3.3'!H60/'2.3'!H60</f>
        <v>1.0316804407713498</v>
      </c>
      <c r="I60" s="64">
        <f t="shared" si="22"/>
        <v>8.1404197677427126E-2</v>
      </c>
      <c r="J60" s="432"/>
      <c r="K60" s="432"/>
      <c r="L60" s="393"/>
      <c r="N60" s="360"/>
      <c r="O60" s="269"/>
      <c r="P60" s="270"/>
      <c r="Q60" s="277" t="s">
        <v>61</v>
      </c>
      <c r="R60" s="278"/>
      <c r="S60" s="279"/>
      <c r="T60" s="63" t="s">
        <v>56</v>
      </c>
      <c r="U60" s="64">
        <f>'3.3'!U60/'2.3'!U60</f>
        <v>0.93776486833960293</v>
      </c>
      <c r="V60" s="64">
        <f>'3.3'!V60/'2.3'!V60</f>
        <v>1.193301687763713</v>
      </c>
      <c r="W60" s="64">
        <f t="shared" si="23"/>
        <v>0.25553681942411011</v>
      </c>
      <c r="X60" s="432"/>
      <c r="Y60" s="432"/>
      <c r="Z60" s="393"/>
    </row>
    <row r="61" spans="1:206" ht="12.75" customHeight="1" thickBot="1" x14ac:dyDescent="0.25">
      <c r="A61" s="358"/>
      <c r="B61" s="286"/>
      <c r="C61" s="290" t="s">
        <v>29</v>
      </c>
      <c r="D61" s="290"/>
      <c r="E61" s="290"/>
      <c r="F61" s="63" t="s">
        <v>58</v>
      </c>
      <c r="G61" s="64">
        <f>'3.3'!G61/'2.3'!G61</f>
        <v>1.020963425512935</v>
      </c>
      <c r="H61" s="64">
        <f>'3.3'!H61/'2.3'!H61</f>
        <v>1.0134924753502854</v>
      </c>
      <c r="I61" s="64">
        <f t="shared" si="22"/>
        <v>-7.4709501626495367E-3</v>
      </c>
      <c r="J61" s="432"/>
      <c r="K61" s="432"/>
      <c r="L61" s="393"/>
      <c r="N61" s="377"/>
      <c r="O61" s="378"/>
      <c r="P61" s="379"/>
      <c r="Q61" s="434" t="s">
        <v>65</v>
      </c>
      <c r="R61" s="435"/>
      <c r="S61" s="436"/>
      <c r="T61" s="77" t="s">
        <v>58</v>
      </c>
      <c r="U61" s="78">
        <f>'3.3'!U61/'2.3'!U61</f>
        <v>0.79837881036648017</v>
      </c>
      <c r="V61" s="78">
        <f>'3.3'!V61/'2.3'!V61</f>
        <v>1.3026290902212976</v>
      </c>
      <c r="W61" s="78">
        <f t="shared" si="23"/>
        <v>0.50425027985481741</v>
      </c>
      <c r="X61" s="433"/>
      <c r="Y61" s="433"/>
      <c r="Z61" s="347"/>
    </row>
    <row r="62" spans="1:206" ht="12.75" customHeight="1" thickBot="1" x14ac:dyDescent="0.25">
      <c r="A62" s="369"/>
      <c r="B62" s="322"/>
      <c r="C62" s="356" t="s">
        <v>61</v>
      </c>
      <c r="D62" s="356"/>
      <c r="E62" s="356"/>
      <c r="F62" s="77" t="s">
        <v>60</v>
      </c>
      <c r="G62" s="78">
        <f>'3.3'!G62/'2.3'!G62</f>
        <v>1.0900049726504226</v>
      </c>
      <c r="H62" s="78">
        <f>'3.3'!H62/'2.3'!H62</f>
        <v>1.0417469492614002</v>
      </c>
      <c r="I62" s="78">
        <f t="shared" si="22"/>
        <v>-4.8258023389022409E-2</v>
      </c>
      <c r="J62" s="433"/>
      <c r="K62" s="433"/>
      <c r="L62" s="347"/>
      <c r="N62" s="374" t="s">
        <v>97</v>
      </c>
      <c r="O62" s="375"/>
      <c r="P62" s="376"/>
      <c r="Q62" s="398" t="s">
        <v>43</v>
      </c>
      <c r="R62" s="399"/>
      <c r="S62" s="400"/>
      <c r="T62" s="72" t="s">
        <v>60</v>
      </c>
      <c r="U62" s="73">
        <f>'3.3'!U62/'2.3'!U62</f>
        <v>0.86080046028264234</v>
      </c>
      <c r="V62" s="73">
        <f>'3.3'!V62/'2.3'!V62</f>
        <v>1.1822749476622469</v>
      </c>
      <c r="W62" s="73">
        <f t="shared" si="23"/>
        <v>0.3214744873796046</v>
      </c>
      <c r="X62" s="431">
        <f>'3.3'!X62/'2.3'!X62</f>
        <v>0.92911487132582216</v>
      </c>
      <c r="Y62" s="431">
        <f>'3.3'!Y62/'2.3'!Y62</f>
        <v>0.99164273995077934</v>
      </c>
      <c r="Z62" s="346">
        <f t="shared" si="24"/>
        <v>6.2527868624957184E-2</v>
      </c>
    </row>
    <row r="63" spans="1:206" ht="12.75" customHeight="1" x14ac:dyDescent="0.2">
      <c r="A63" s="357" t="s">
        <v>106</v>
      </c>
      <c r="B63" s="321"/>
      <c r="C63" s="341" t="s">
        <v>43</v>
      </c>
      <c r="D63" s="341"/>
      <c r="E63" s="341"/>
      <c r="F63" s="72" t="s">
        <v>62</v>
      </c>
      <c r="G63" s="73">
        <f>'3.3'!G63/'2.3'!G63</f>
        <v>0.96618962432915922</v>
      </c>
      <c r="H63" s="73">
        <f>'3.3'!H63/'2.3'!H63</f>
        <v>1.0217809096732864</v>
      </c>
      <c r="I63" s="73">
        <f t="shared" si="22"/>
        <v>5.5591285344127161E-2</v>
      </c>
      <c r="J63" s="431">
        <f>'3.3'!J63/'2.3'!J63</f>
        <v>1.0210696920583469</v>
      </c>
      <c r="K63" s="431">
        <f>'3.3'!K63/'2.3'!K63</f>
        <v>1.0340447154471544</v>
      </c>
      <c r="L63" s="346">
        <f t="shared" si="25"/>
        <v>1.2975023388807516E-2</v>
      </c>
      <c r="N63" s="360"/>
      <c r="O63" s="269"/>
      <c r="P63" s="270"/>
      <c r="Q63" s="277" t="s">
        <v>23</v>
      </c>
      <c r="R63" s="278"/>
      <c r="S63" s="279"/>
      <c r="T63" s="63" t="s">
        <v>62</v>
      </c>
      <c r="U63" s="64">
        <f>'3.3'!U63/'2.3'!U63</f>
        <v>1.0470646656367248</v>
      </c>
      <c r="V63" s="64">
        <f>'3.3'!V63/'2.3'!V63</f>
        <v>1.2414090996352467</v>
      </c>
      <c r="W63" s="64">
        <f t="shared" si="23"/>
        <v>0.19434443399852186</v>
      </c>
      <c r="X63" s="432"/>
      <c r="Y63" s="432"/>
      <c r="Z63" s="393"/>
    </row>
    <row r="64" spans="1:206" ht="12.75" customHeight="1" x14ac:dyDescent="0.2">
      <c r="A64" s="358"/>
      <c r="B64" s="286"/>
      <c r="C64" s="289" t="s">
        <v>31</v>
      </c>
      <c r="D64" s="289"/>
      <c r="E64" s="289"/>
      <c r="F64" s="63" t="s">
        <v>64</v>
      </c>
      <c r="G64" s="64">
        <f>'3.3'!G64/'2.3'!G64</f>
        <v>0.99420103092783507</v>
      </c>
      <c r="H64" s="64">
        <f>'3.3'!H64/'2.3'!H64</f>
        <v>0.91066838046272491</v>
      </c>
      <c r="I64" s="64">
        <f t="shared" si="22"/>
        <v>-8.3532650465110159E-2</v>
      </c>
      <c r="J64" s="432"/>
      <c r="K64" s="432"/>
      <c r="L64" s="393"/>
      <c r="N64" s="360"/>
      <c r="O64" s="269"/>
      <c r="P64" s="270"/>
      <c r="Q64" s="283" t="s">
        <v>31</v>
      </c>
      <c r="R64" s="284"/>
      <c r="S64" s="285"/>
      <c r="T64" s="63" t="s">
        <v>64</v>
      </c>
      <c r="U64" s="64">
        <f>'3.3'!U64/'2.3'!U64</f>
        <v>0.91038858049167326</v>
      </c>
      <c r="V64" s="64">
        <f>'3.3'!V64/'2.3'!V64</f>
        <v>1.1269477543538038</v>
      </c>
      <c r="W64" s="64">
        <f t="shared" si="23"/>
        <v>0.21655917386213053</v>
      </c>
      <c r="X64" s="432"/>
      <c r="Y64" s="432"/>
      <c r="Z64" s="393"/>
    </row>
    <row r="65" spans="1:26" ht="12.75" customHeight="1" x14ac:dyDescent="0.2">
      <c r="A65" s="358"/>
      <c r="B65" s="286"/>
      <c r="C65" s="289" t="s">
        <v>35</v>
      </c>
      <c r="D65" s="289"/>
      <c r="E65" s="289"/>
      <c r="F65" s="63" t="s">
        <v>66</v>
      </c>
      <c r="G65" s="64">
        <f>'3.3'!G65/'2.3'!G65</f>
        <v>0.98949474737368681</v>
      </c>
      <c r="H65" s="64">
        <f>'3.3'!H65/'2.3'!H65</f>
        <v>1.0190174326465926</v>
      </c>
      <c r="I65" s="64">
        <f t="shared" si="22"/>
        <v>2.9522685272905802E-2</v>
      </c>
      <c r="J65" s="432"/>
      <c r="K65" s="432"/>
      <c r="L65" s="393"/>
      <c r="N65" s="360"/>
      <c r="O65" s="269"/>
      <c r="P65" s="270"/>
      <c r="Q65" s="283" t="s">
        <v>35</v>
      </c>
      <c r="R65" s="284"/>
      <c r="S65" s="285"/>
      <c r="T65" s="63" t="s">
        <v>66</v>
      </c>
      <c r="U65" s="64">
        <f>'3.3'!U65/'2.3'!U65</f>
        <v>0.83262666949332198</v>
      </c>
      <c r="V65" s="64">
        <f>'3.3'!V65/'2.3'!V65</f>
        <v>1.1981809478219243</v>
      </c>
      <c r="W65" s="64">
        <f t="shared" si="23"/>
        <v>0.36555427832860232</v>
      </c>
      <c r="X65" s="432"/>
      <c r="Y65" s="432"/>
      <c r="Z65" s="393"/>
    </row>
    <row r="66" spans="1:26" ht="12.75" customHeight="1" x14ac:dyDescent="0.2">
      <c r="A66" s="358"/>
      <c r="B66" s="286"/>
      <c r="C66" s="289" t="s">
        <v>55</v>
      </c>
      <c r="D66" s="289"/>
      <c r="E66" s="289"/>
      <c r="F66" s="63" t="s">
        <v>68</v>
      </c>
      <c r="G66" s="64">
        <f>'3.3'!G66/'2.3'!G66</f>
        <v>0.98419864559819414</v>
      </c>
      <c r="H66" s="64">
        <f>'3.3'!H66/'2.3'!H66</f>
        <v>0.98202054794520544</v>
      </c>
      <c r="I66" s="64">
        <f t="shared" si="22"/>
        <v>-2.1780976529887086E-3</v>
      </c>
      <c r="J66" s="432"/>
      <c r="K66" s="432"/>
      <c r="L66" s="393"/>
      <c r="N66" s="360"/>
      <c r="O66" s="269"/>
      <c r="P66" s="270"/>
      <c r="Q66" s="283" t="s">
        <v>51</v>
      </c>
      <c r="R66" s="284"/>
      <c r="S66" s="285"/>
      <c r="T66" s="63" t="s">
        <v>68</v>
      </c>
      <c r="U66" s="64">
        <f>'3.3'!U66/'2.3'!U66</f>
        <v>0.90765084168715715</v>
      </c>
      <c r="V66" s="64">
        <f>'3.3'!V66/'2.3'!V66</f>
        <v>0.86821987021778979</v>
      </c>
      <c r="W66" s="64">
        <f t="shared" si="23"/>
        <v>-3.943097146936736E-2</v>
      </c>
      <c r="X66" s="432"/>
      <c r="Y66" s="432"/>
      <c r="Z66" s="393"/>
    </row>
    <row r="67" spans="1:26" ht="12.75" customHeight="1" thickBot="1" x14ac:dyDescent="0.25">
      <c r="A67" s="369"/>
      <c r="B67" s="322"/>
      <c r="C67" s="389" t="s">
        <v>65</v>
      </c>
      <c r="D67" s="389"/>
      <c r="E67" s="389"/>
      <c r="F67" s="77" t="s">
        <v>70</v>
      </c>
      <c r="G67" s="78">
        <f>'3.3'!G67/'2.3'!G67</f>
        <v>0.96737357259380097</v>
      </c>
      <c r="H67" s="78">
        <f>'3.3'!H67/'2.3'!H67</f>
        <v>1.006872852233677</v>
      </c>
      <c r="I67" s="78">
        <f t="shared" si="22"/>
        <v>3.9499279639875984E-2</v>
      </c>
      <c r="J67" s="433"/>
      <c r="K67" s="433"/>
      <c r="L67" s="347"/>
      <c r="N67" s="377"/>
      <c r="O67" s="378"/>
      <c r="P67" s="379"/>
      <c r="Q67" s="390" t="s">
        <v>55</v>
      </c>
      <c r="R67" s="391"/>
      <c r="S67" s="392"/>
      <c r="T67" s="77" t="s">
        <v>70</v>
      </c>
      <c r="U67" s="78">
        <f>'3.3'!U67/'2.3'!U67</f>
        <v>0.93983130271790061</v>
      </c>
      <c r="V67" s="78">
        <f>'3.3'!V67/'2.3'!V67</f>
        <v>1.1869948567229978</v>
      </c>
      <c r="W67" s="78">
        <f t="shared" si="23"/>
        <v>0.24716355400509715</v>
      </c>
      <c r="X67" s="433"/>
      <c r="Y67" s="433"/>
      <c r="Z67" s="347"/>
    </row>
    <row r="68" spans="1:26" x14ac:dyDescent="0.2">
      <c r="A68" s="414" t="s">
        <v>4</v>
      </c>
      <c r="B68" s="415"/>
      <c r="C68" s="415"/>
      <c r="D68" s="415"/>
      <c r="E68" s="416"/>
      <c r="F68" s="184" t="s">
        <v>95</v>
      </c>
      <c r="G68" s="141">
        <f>'3.3'!G68/'2.3'!G68</f>
        <v>0.98153451781136747</v>
      </c>
      <c r="H68" s="141">
        <f>'3.3'!H68/'2.3'!H68</f>
        <v>0.99647918540001779</v>
      </c>
      <c r="I68" s="140">
        <f>H68-G68</f>
        <v>1.4944667588650318E-2</v>
      </c>
      <c r="J68" s="141">
        <f>'3.3'!J68/'2.3'!J68</f>
        <v>0.98222034077680176</v>
      </c>
      <c r="K68" s="141">
        <f>'3.3'!K68/'2.3'!K68</f>
        <v>1.0192654676677726</v>
      </c>
      <c r="L68" s="140">
        <f>K68-J68</f>
        <v>3.7045126890970836E-2</v>
      </c>
      <c r="N68" s="417" t="s">
        <v>4</v>
      </c>
      <c r="O68" s="417"/>
      <c r="P68" s="417"/>
      <c r="Q68" s="417"/>
      <c r="R68" s="417"/>
      <c r="S68" s="417"/>
      <c r="T68" s="184" t="s">
        <v>95</v>
      </c>
      <c r="U68" s="141">
        <f>'3.3'!U68/'2.3'!U68</f>
        <v>0.8824363368116922</v>
      </c>
      <c r="V68" s="141">
        <f>'3.3'!V68/'2.3'!V68</f>
        <v>1.1511892062193578</v>
      </c>
      <c r="W68" s="140">
        <f>V68-U68</f>
        <v>0.26875286940766563</v>
      </c>
      <c r="X68" s="141">
        <f>'3.3'!X68/'2.3'!X68</f>
        <v>0.92850042700939417</v>
      </c>
      <c r="Y68" s="141">
        <f>'3.3'!Y68/'2.3'!Y68</f>
        <v>0.99219411173173233</v>
      </c>
      <c r="Z68" s="140">
        <f>Y68-X68</f>
        <v>6.3693684722338162E-2</v>
      </c>
    </row>
    <row r="69" spans="1:26" ht="30" customHeight="1" x14ac:dyDescent="0.2"/>
    <row r="70" spans="1:26" s="119" customFormat="1" ht="12.75" customHeight="1" x14ac:dyDescent="0.2">
      <c r="A70" s="303" t="s">
        <v>180</v>
      </c>
      <c r="B70" s="303"/>
      <c r="C70" s="303"/>
      <c r="D70" s="303"/>
      <c r="E70" s="303"/>
      <c r="F70" s="303"/>
      <c r="I70" s="437" t="s">
        <v>175</v>
      </c>
      <c r="J70" s="437"/>
      <c r="K70" s="437"/>
      <c r="L70" s="437"/>
      <c r="M70" s="437"/>
      <c r="N70" s="437"/>
      <c r="O70" s="149"/>
      <c r="Q70" s="119" t="s">
        <v>176</v>
      </c>
    </row>
    <row r="71" spans="1:26" s="119" customFormat="1" x14ac:dyDescent="0.2">
      <c r="A71" s="303"/>
      <c r="B71" s="303"/>
      <c r="C71" s="303"/>
      <c r="D71" s="303"/>
      <c r="E71" s="303"/>
      <c r="F71" s="303"/>
      <c r="G71" s="110"/>
      <c r="H71" s="149"/>
      <c r="I71" s="438" t="s">
        <v>169</v>
      </c>
      <c r="J71" s="438"/>
      <c r="K71" s="438"/>
      <c r="L71" s="438"/>
      <c r="M71" s="438"/>
      <c r="N71" s="438"/>
      <c r="O71" s="149"/>
      <c r="Q71" s="192" t="s">
        <v>174</v>
      </c>
      <c r="R71" s="192"/>
    </row>
    <row r="72" spans="1:26" s="119" customFormat="1" ht="12.75" customHeight="1" x14ac:dyDescent="0.2">
      <c r="A72" s="303"/>
      <c r="B72" s="303"/>
      <c r="C72" s="303"/>
      <c r="D72" s="303"/>
      <c r="E72" s="303"/>
      <c r="F72" s="303"/>
      <c r="H72" s="149"/>
      <c r="I72" s="439" t="s">
        <v>170</v>
      </c>
      <c r="J72" s="439"/>
      <c r="K72" s="439"/>
      <c r="L72" s="439"/>
      <c r="M72" s="439"/>
      <c r="N72" s="439"/>
      <c r="O72" s="149"/>
      <c r="Q72" s="193" t="s">
        <v>173</v>
      </c>
      <c r="R72" s="193"/>
      <c r="T72" s="149"/>
    </row>
    <row r="73" spans="1:26" s="119" customFormat="1" x14ac:dyDescent="0.2">
      <c r="G73" s="172"/>
      <c r="H73" s="172"/>
      <c r="I73" s="440" t="s">
        <v>171</v>
      </c>
      <c r="J73" s="440"/>
      <c r="K73" s="440"/>
      <c r="L73" s="440"/>
      <c r="M73" s="440"/>
      <c r="N73" s="440"/>
      <c r="T73" s="149"/>
      <c r="U73" s="149"/>
      <c r="V73" s="172"/>
    </row>
    <row r="74" spans="1:26" s="119" customFormat="1" x14ac:dyDescent="0.2">
      <c r="G74" s="172"/>
      <c r="H74" s="172"/>
      <c r="I74" s="441" t="s">
        <v>172</v>
      </c>
      <c r="J74" s="441"/>
      <c r="K74" s="441"/>
      <c r="L74" s="441"/>
      <c r="M74" s="441"/>
      <c r="N74" s="441"/>
      <c r="T74" s="149"/>
      <c r="U74" s="149"/>
      <c r="V74" s="172"/>
    </row>
    <row r="75" spans="1:26" s="119" customFormat="1" x14ac:dyDescent="0.2">
      <c r="G75" s="110"/>
    </row>
    <row r="76" spans="1:26" s="119" customFormat="1" ht="12.75" customHeight="1" x14ac:dyDescent="0.2">
      <c r="B76" s="149"/>
      <c r="C76" s="149"/>
      <c r="D76" s="149"/>
      <c r="E76" s="149"/>
      <c r="F76" s="149"/>
      <c r="G76" s="149"/>
    </row>
    <row r="77" spans="1:26" s="119" customFormat="1" x14ac:dyDescent="0.2">
      <c r="A77" s="149"/>
      <c r="B77" s="149"/>
      <c r="C77" s="149"/>
      <c r="D77" s="149"/>
      <c r="E77" s="149"/>
      <c r="F77" s="149"/>
      <c r="G77" s="149"/>
    </row>
    <row r="78" spans="1:26" s="119" customFormat="1" x14ac:dyDescent="0.2">
      <c r="A78" s="149"/>
      <c r="B78" s="149"/>
      <c r="C78" s="149"/>
      <c r="D78" s="149"/>
      <c r="E78" s="149"/>
      <c r="F78" s="149"/>
      <c r="G78" s="149"/>
    </row>
    <row r="79" spans="1:26" s="119" customFormat="1" ht="12.75" customHeight="1" x14ac:dyDescent="0.2">
      <c r="A79" s="120"/>
      <c r="B79" s="120"/>
      <c r="C79" s="120"/>
      <c r="D79" s="120"/>
      <c r="E79" s="149"/>
      <c r="F79" s="149"/>
      <c r="G79" s="149"/>
    </row>
    <row r="80" spans="1:26" s="119" customFormat="1" x14ac:dyDescent="0.2">
      <c r="A80" s="112"/>
      <c r="B80" s="296"/>
      <c r="C80" s="152"/>
      <c r="D80" s="120"/>
      <c r="E80" s="149"/>
      <c r="F80" s="149"/>
      <c r="G80" s="149"/>
    </row>
    <row r="81" spans="1:22" s="119" customFormat="1" x14ac:dyDescent="0.2">
      <c r="A81" s="112"/>
      <c r="B81" s="296"/>
      <c r="C81" s="152"/>
      <c r="D81" s="120"/>
      <c r="E81" s="149"/>
      <c r="F81" s="149"/>
      <c r="G81" s="149"/>
    </row>
    <row r="82" spans="1:22" x14ac:dyDescent="0.2">
      <c r="A82" s="112"/>
      <c r="B82" s="296"/>
      <c r="C82" s="153"/>
      <c r="F82" s="153"/>
      <c r="I82" s="153"/>
      <c r="O82" s="153"/>
      <c r="R82" s="153"/>
      <c r="U82" s="153"/>
    </row>
    <row r="83" spans="1:22" x14ac:dyDescent="0.2">
      <c r="A83" s="112"/>
      <c r="B83" s="296"/>
      <c r="C83" s="194"/>
      <c r="F83" s="153"/>
      <c r="I83" s="153"/>
      <c r="O83" s="153"/>
      <c r="R83" s="153"/>
      <c r="U83" s="153"/>
    </row>
    <row r="86" spans="1:22" x14ac:dyDescent="0.2">
      <c r="A86" s="112"/>
      <c r="B86" s="296"/>
      <c r="D86" s="152"/>
      <c r="G86" s="152"/>
      <c r="J86" s="152"/>
      <c r="P86" s="152"/>
      <c r="S86" s="152"/>
      <c r="V86" s="152"/>
    </row>
    <row r="87" spans="1:22" x14ac:dyDescent="0.2">
      <c r="A87" s="112"/>
      <c r="B87" s="296"/>
      <c r="D87" s="152"/>
      <c r="G87" s="152"/>
      <c r="J87" s="152"/>
      <c r="P87" s="152"/>
      <c r="S87" s="152"/>
      <c r="V87" s="152"/>
    </row>
    <row r="88" spans="1:22" x14ac:dyDescent="0.2">
      <c r="A88" s="112"/>
      <c r="B88" s="296"/>
      <c r="D88" s="153"/>
      <c r="G88" s="153"/>
      <c r="J88" s="153"/>
      <c r="P88" s="153"/>
      <c r="S88" s="153"/>
      <c r="V88" s="153"/>
    </row>
    <row r="89" spans="1:22" x14ac:dyDescent="0.2">
      <c r="A89" s="112"/>
      <c r="B89" s="296"/>
      <c r="D89" s="194"/>
      <c r="G89" s="153"/>
      <c r="J89" s="153"/>
      <c r="P89" s="153"/>
      <c r="S89" s="153"/>
      <c r="V89" s="153"/>
    </row>
  </sheetData>
  <mergeCells count="154">
    <mergeCell ref="A70:F72"/>
    <mergeCell ref="I70:N70"/>
    <mergeCell ref="I71:N71"/>
    <mergeCell ref="I72:N72"/>
    <mergeCell ref="I73:N73"/>
    <mergeCell ref="I74:N74"/>
    <mergeCell ref="J45:J47"/>
    <mergeCell ref="Z49:Z50"/>
    <mergeCell ref="Y49:Y50"/>
    <mergeCell ref="X49:X50"/>
    <mergeCell ref="L48:L49"/>
    <mergeCell ref="K48:K49"/>
    <mergeCell ref="J48:J49"/>
    <mergeCell ref="Z46:Z48"/>
    <mergeCell ref="Y46:Y48"/>
    <mergeCell ref="X46:X48"/>
    <mergeCell ref="L63:L67"/>
    <mergeCell ref="K63:K67"/>
    <mergeCell ref="J63:J67"/>
    <mergeCell ref="L58:L62"/>
    <mergeCell ref="K58:K62"/>
    <mergeCell ref="J58:J62"/>
    <mergeCell ref="L53:L57"/>
    <mergeCell ref="Z54:Z57"/>
    <mergeCell ref="Y54:Y57"/>
    <mergeCell ref="X54:X57"/>
    <mergeCell ref="Z51:Z53"/>
    <mergeCell ref="Y51:Y53"/>
    <mergeCell ref="X51:X53"/>
    <mergeCell ref="Z62:Z67"/>
    <mergeCell ref="Y62:Y67"/>
    <mergeCell ref="X62:X67"/>
    <mergeCell ref="Z58:Z61"/>
    <mergeCell ref="Y58:Y61"/>
    <mergeCell ref="X58:X61"/>
    <mergeCell ref="Z41:Z42"/>
    <mergeCell ref="X43:X45"/>
    <mergeCell ref="Y43:Y45"/>
    <mergeCell ref="Z43:Z45"/>
    <mergeCell ref="L41:L44"/>
    <mergeCell ref="K41:K44"/>
    <mergeCell ref="L45:L47"/>
    <mergeCell ref="K45:K47"/>
    <mergeCell ref="A68:E68"/>
    <mergeCell ref="N68:S68"/>
    <mergeCell ref="C57:E57"/>
    <mergeCell ref="Q57:S57"/>
    <mergeCell ref="A58:B62"/>
    <mergeCell ref="C58:E58"/>
    <mergeCell ref="N58:P61"/>
    <mergeCell ref="Q58:S58"/>
    <mergeCell ref="C59:E59"/>
    <mergeCell ref="Q59:S59"/>
    <mergeCell ref="C60:E60"/>
    <mergeCell ref="Q60:S60"/>
    <mergeCell ref="A53:B57"/>
    <mergeCell ref="C53:E53"/>
    <mergeCell ref="Q53:S53"/>
    <mergeCell ref="C54:E54"/>
    <mergeCell ref="B80:B83"/>
    <mergeCell ref="B86:B89"/>
    <mergeCell ref="X41:X42"/>
    <mergeCell ref="Y41:Y42"/>
    <mergeCell ref="J41:J44"/>
    <mergeCell ref="K53:K57"/>
    <mergeCell ref="J53:J57"/>
    <mergeCell ref="L50:L52"/>
    <mergeCell ref="C65:E65"/>
    <mergeCell ref="Q65:S65"/>
    <mergeCell ref="C66:E66"/>
    <mergeCell ref="Q66:S66"/>
    <mergeCell ref="C67:E67"/>
    <mergeCell ref="Q67:S67"/>
    <mergeCell ref="C61:E61"/>
    <mergeCell ref="Q61:S61"/>
    <mergeCell ref="C62:E62"/>
    <mergeCell ref="N62:P67"/>
    <mergeCell ref="Q62:S62"/>
    <mergeCell ref="A63:B67"/>
    <mergeCell ref="C63:E63"/>
    <mergeCell ref="Q63:S63"/>
    <mergeCell ref="C64:E64"/>
    <mergeCell ref="Q64:S64"/>
    <mergeCell ref="Q47:S47"/>
    <mergeCell ref="A48:B49"/>
    <mergeCell ref="C48:E48"/>
    <mergeCell ref="Q48:S48"/>
    <mergeCell ref="C49:E49"/>
    <mergeCell ref="N49:P50"/>
    <mergeCell ref="Q49:S49"/>
    <mergeCell ref="A50:B52"/>
    <mergeCell ref="N54:P57"/>
    <mergeCell ref="Q54:S54"/>
    <mergeCell ref="C55:E55"/>
    <mergeCell ref="Q55:S55"/>
    <mergeCell ref="C56:E56"/>
    <mergeCell ref="Q56:S56"/>
    <mergeCell ref="C50:E50"/>
    <mergeCell ref="Q50:S50"/>
    <mergeCell ref="C51:E51"/>
    <mergeCell ref="N51:P53"/>
    <mergeCell ref="Q51:S51"/>
    <mergeCell ref="C52:E52"/>
    <mergeCell ref="Q52:S52"/>
    <mergeCell ref="K50:K52"/>
    <mergeCell ref="J50:J52"/>
    <mergeCell ref="U5:W5"/>
    <mergeCell ref="X5:Z5"/>
    <mergeCell ref="A40:B40"/>
    <mergeCell ref="C40:E40"/>
    <mergeCell ref="N40:P40"/>
    <mergeCell ref="Q40:S40"/>
    <mergeCell ref="A41:B44"/>
    <mergeCell ref="C41:E41"/>
    <mergeCell ref="N41:P42"/>
    <mergeCell ref="Q41:S41"/>
    <mergeCell ref="C42:E42"/>
    <mergeCell ref="Q42:S42"/>
    <mergeCell ref="C43:E43"/>
    <mergeCell ref="N43:P45"/>
    <mergeCell ref="Q43:S43"/>
    <mergeCell ref="C44:E44"/>
    <mergeCell ref="Q44:S44"/>
    <mergeCell ref="A45:B47"/>
    <mergeCell ref="C45:E45"/>
    <mergeCell ref="Q45:S45"/>
    <mergeCell ref="C46:E46"/>
    <mergeCell ref="N46:P48"/>
    <mergeCell ref="Q46:S46"/>
    <mergeCell ref="C47:E47"/>
    <mergeCell ref="A37:B39"/>
    <mergeCell ref="C37:E39"/>
    <mergeCell ref="F37:F39"/>
    <mergeCell ref="G37:L37"/>
    <mergeCell ref="N37:P39"/>
    <mergeCell ref="Q37:S39"/>
    <mergeCell ref="Y1:Z1"/>
    <mergeCell ref="A2:Z2"/>
    <mergeCell ref="A4:A6"/>
    <mergeCell ref="B4:B6"/>
    <mergeCell ref="C4:N4"/>
    <mergeCell ref="O4:Z4"/>
    <mergeCell ref="C5:E5"/>
    <mergeCell ref="F5:H5"/>
    <mergeCell ref="I5:K5"/>
    <mergeCell ref="L5:N5"/>
    <mergeCell ref="T37:T39"/>
    <mergeCell ref="U37:Z37"/>
    <mergeCell ref="G38:I38"/>
    <mergeCell ref="J38:L38"/>
    <mergeCell ref="U38:W38"/>
    <mergeCell ref="X38:Z38"/>
    <mergeCell ref="O5:Q5"/>
    <mergeCell ref="R5:T5"/>
  </mergeCells>
  <conditionalFormatting sqref="AA42:XFD42 A45:W45 AA44:XFD45 A42:I44 M44:W44 M42:W42 M43:XFD43 A63:W63 AA63:XFD67 A59:I62 AA59:XFD61 A58:XFD58 AA55:XFD57 A54:I57 A53:W53 AA52:XFD53 A49:I49 A48:W48 AA47:XFD48 A64:I67 M64:W67 M59:W61 M62:XFD62 M54:XFD54 M55:W57 M51:XFD51 A51:I52 M52:W52 A46:I47 M47:W47 M46:XFD46 A50:W50 AA50:XFD50 M49:XFD49 A68:XFD69 A1:XFD41 A82:XFD1048576">
    <cfRule type="containsErrors" dxfId="79" priority="79">
      <formula>ISERROR(A1)</formula>
    </cfRule>
    <cfRule type="cellIs" dxfId="78" priority="80" operator="equal">
      <formula>0</formula>
    </cfRule>
  </conditionalFormatting>
  <conditionalFormatting sqref="C8:D35 F8:G35 I8:J35 L8:M35 O8:P35 R8:S35 U8:V35 X8:Y35">
    <cfRule type="cellIs" dxfId="77" priority="75" operator="greaterThanOrEqual">
      <formula>1.03</formula>
    </cfRule>
    <cfRule type="cellIs" dxfId="76" priority="76" operator="between">
      <formula>0.96</formula>
      <formula>1.03</formula>
    </cfRule>
    <cfRule type="cellIs" dxfId="75" priority="77" operator="between">
      <formula>0.85</formula>
      <formula>0.96</formula>
    </cfRule>
    <cfRule type="cellIs" dxfId="74" priority="78" operator="lessThan">
      <formula>0.85</formula>
    </cfRule>
  </conditionalFormatting>
  <conditionalFormatting sqref="E8:E35 H8:H35 K8:K35 N8:N35 Q8:Q35 T8:T35 W8:W35 Z8:Z35">
    <cfRule type="cellIs" dxfId="73" priority="73" operator="greaterThanOrEqual">
      <formula>0</formula>
    </cfRule>
    <cfRule type="cellIs" dxfId="72" priority="74" operator="lessThan">
      <formula>0</formula>
    </cfRule>
  </conditionalFormatting>
  <conditionalFormatting sqref="G41:H67">
    <cfRule type="cellIs" dxfId="71" priority="69" operator="greaterThanOrEqual">
      <formula>1.03</formula>
    </cfRule>
    <cfRule type="cellIs" dxfId="70" priority="70" operator="between">
      <formula>0.96</formula>
      <formula>1.03</formula>
    </cfRule>
    <cfRule type="cellIs" dxfId="69" priority="71" operator="between">
      <formula>0.85</formula>
      <formula>0.96</formula>
    </cfRule>
    <cfRule type="cellIs" dxfId="68" priority="72" operator="lessThan">
      <formula>0.85</formula>
    </cfRule>
  </conditionalFormatting>
  <conditionalFormatting sqref="I41:I67">
    <cfRule type="cellIs" dxfId="67" priority="67" operator="greaterThanOrEqual">
      <formula>0</formula>
    </cfRule>
    <cfRule type="cellIs" dxfId="66" priority="68" operator="lessThan">
      <formula>0</formula>
    </cfRule>
  </conditionalFormatting>
  <conditionalFormatting sqref="J41:K41 J45:K45 J63:K63 J58:K58 J53:K53 J48:K48 J50:K50">
    <cfRule type="cellIs" dxfId="65" priority="63" operator="greaterThanOrEqual">
      <formula>1.03</formula>
    </cfRule>
    <cfRule type="cellIs" dxfId="64" priority="64" operator="between">
      <formula>0.96</formula>
      <formula>1.03</formula>
    </cfRule>
    <cfRule type="cellIs" dxfId="63" priority="65" operator="between">
      <formula>0.85</formula>
      <formula>0.96</formula>
    </cfRule>
    <cfRule type="cellIs" dxfId="62" priority="66" operator="lessThan">
      <formula>0.85</formula>
    </cfRule>
  </conditionalFormatting>
  <conditionalFormatting sqref="L41 L45 L63 L58 L53 L48 L50">
    <cfRule type="cellIs" dxfId="61" priority="61" operator="greaterThanOrEqual">
      <formula>0</formula>
    </cfRule>
    <cfRule type="cellIs" dxfId="60" priority="62" operator="lessThan">
      <formula>0</formula>
    </cfRule>
  </conditionalFormatting>
  <conditionalFormatting sqref="J41:K41 J45:K45 J63:K63 J58:K58 J53:K53 J48:K48 J50:K50">
    <cfRule type="cellIs" dxfId="59" priority="57" operator="greaterThanOrEqual">
      <formula>1.03</formula>
    </cfRule>
    <cfRule type="cellIs" dxfId="58" priority="58" operator="between">
      <formula>0.96</formula>
      <formula>1.03</formula>
    </cfRule>
    <cfRule type="cellIs" dxfId="57" priority="59" operator="between">
      <formula>0.85</formula>
      <formula>0.96</formula>
    </cfRule>
    <cfRule type="cellIs" dxfId="56" priority="60" operator="lessThan">
      <formula>0.85</formula>
    </cfRule>
  </conditionalFormatting>
  <conditionalFormatting sqref="L41 L45 L63 L58 L53 L48 L50">
    <cfRule type="cellIs" dxfId="55" priority="55" operator="greaterThanOrEqual">
      <formula>0</formula>
    </cfRule>
    <cfRule type="cellIs" dxfId="54" priority="56" operator="lessThan">
      <formula>0</formula>
    </cfRule>
  </conditionalFormatting>
  <conditionalFormatting sqref="G68:H68">
    <cfRule type="cellIs" dxfId="53" priority="51" operator="greaterThanOrEqual">
      <formula>1.03</formula>
    </cfRule>
    <cfRule type="cellIs" dxfId="52" priority="52" operator="between">
      <formula>0.96</formula>
      <formula>1.03</formula>
    </cfRule>
    <cfRule type="cellIs" dxfId="51" priority="53" operator="between">
      <formula>0.85</formula>
      <formula>0.96</formula>
    </cfRule>
    <cfRule type="cellIs" dxfId="50" priority="54" operator="lessThan">
      <formula>0.85</formula>
    </cfRule>
  </conditionalFormatting>
  <conditionalFormatting sqref="I68">
    <cfRule type="cellIs" dxfId="49" priority="49" operator="greaterThanOrEqual">
      <formula>0</formula>
    </cfRule>
    <cfRule type="cellIs" dxfId="48" priority="50" operator="lessThan">
      <formula>0</formula>
    </cfRule>
  </conditionalFormatting>
  <conditionalFormatting sqref="J68:K68">
    <cfRule type="cellIs" dxfId="47" priority="45" operator="greaterThanOrEqual">
      <formula>1.03</formula>
    </cfRule>
    <cfRule type="cellIs" dxfId="46" priority="46" operator="between">
      <formula>0.96</formula>
      <formula>1.03</formula>
    </cfRule>
    <cfRule type="cellIs" dxfId="45" priority="47" operator="between">
      <formula>0.85</formula>
      <formula>0.96</formula>
    </cfRule>
    <cfRule type="cellIs" dxfId="44" priority="48" operator="lessThan">
      <formula>0.85</formula>
    </cfRule>
  </conditionalFormatting>
  <conditionalFormatting sqref="L68">
    <cfRule type="cellIs" dxfId="43" priority="43" operator="greaterThanOrEqual">
      <formula>0</formula>
    </cfRule>
    <cfRule type="cellIs" dxfId="42" priority="44" operator="lessThan">
      <formula>0</formula>
    </cfRule>
  </conditionalFormatting>
  <conditionalFormatting sqref="J68:K68">
    <cfRule type="cellIs" dxfId="41" priority="39" operator="greaterThanOrEqual">
      <formula>1.03</formula>
    </cfRule>
    <cfRule type="cellIs" dxfId="40" priority="40" operator="between">
      <formula>0.96</formula>
      <formula>1.03</formula>
    </cfRule>
    <cfRule type="cellIs" dxfId="39" priority="41" operator="between">
      <formula>0.85</formula>
      <formula>0.96</formula>
    </cfRule>
    <cfRule type="cellIs" dxfId="38" priority="42" operator="lessThan">
      <formula>0.85</formula>
    </cfRule>
  </conditionalFormatting>
  <conditionalFormatting sqref="L68">
    <cfRule type="cellIs" dxfId="37" priority="37" operator="greaterThanOrEqual">
      <formula>0</formula>
    </cfRule>
    <cfRule type="cellIs" dxfId="36" priority="38" operator="lessThan">
      <formula>0</formula>
    </cfRule>
  </conditionalFormatting>
  <conditionalFormatting sqref="U41:V67">
    <cfRule type="cellIs" dxfId="35" priority="33" operator="greaterThanOrEqual">
      <formula>1.03</formula>
    </cfRule>
    <cfRule type="cellIs" dxfId="34" priority="34" operator="between">
      <formula>0.96</formula>
      <formula>1.03</formula>
    </cfRule>
    <cfRule type="cellIs" dxfId="33" priority="35" operator="between">
      <formula>0.85</formula>
      <formula>0.96</formula>
    </cfRule>
    <cfRule type="cellIs" dxfId="32" priority="36" operator="lessThan">
      <formula>0.85</formula>
    </cfRule>
  </conditionalFormatting>
  <conditionalFormatting sqref="W41:W67">
    <cfRule type="cellIs" dxfId="31" priority="31" operator="greaterThanOrEqual">
      <formula>0</formula>
    </cfRule>
    <cfRule type="cellIs" dxfId="30" priority="32" operator="lessThan">
      <formula>0</formula>
    </cfRule>
  </conditionalFormatting>
  <conditionalFormatting sqref="X41:Y41 X43:Y43 X46:Y46 X62:Y62 X58:Y58 X54:Y54 X49:Y49 X51:Y51">
    <cfRule type="cellIs" dxfId="29" priority="27" operator="greaterThanOrEqual">
      <formula>1.03</formula>
    </cfRule>
    <cfRule type="cellIs" dxfId="28" priority="28" operator="between">
      <formula>0.96</formula>
      <formula>1.03</formula>
    </cfRule>
    <cfRule type="cellIs" dxfId="27" priority="29" operator="between">
      <formula>0.85</formula>
      <formula>0.96</formula>
    </cfRule>
    <cfRule type="cellIs" dxfId="26" priority="30" operator="lessThan">
      <formula>0.85</formula>
    </cfRule>
  </conditionalFormatting>
  <conditionalFormatting sqref="Z41 Z43 Z46 Z62 Z58 Z54 Z49 Z51">
    <cfRule type="cellIs" dxfId="25" priority="25" operator="greaterThanOrEqual">
      <formula>0</formula>
    </cfRule>
    <cfRule type="cellIs" dxfId="24" priority="26" operator="lessThan">
      <formula>0</formula>
    </cfRule>
  </conditionalFormatting>
  <conditionalFormatting sqref="X41:Y41 X43:Y43 X46:Y46 X62:Y62 X58:Y58 X54:Y54 X49:Y49 X51:Y51">
    <cfRule type="cellIs" dxfId="23" priority="21" operator="greaterThanOrEqual">
      <formula>1.03</formula>
    </cfRule>
    <cfRule type="cellIs" dxfId="22" priority="22" operator="between">
      <formula>0.96</formula>
      <formula>1.03</formula>
    </cfRule>
    <cfRule type="cellIs" dxfId="21" priority="23" operator="between">
      <formula>0.85</formula>
      <formula>0.96</formula>
    </cfRule>
    <cfRule type="cellIs" dxfId="20" priority="24" operator="lessThan">
      <formula>0.85</formula>
    </cfRule>
  </conditionalFormatting>
  <conditionalFormatting sqref="Z41 Z43 Z46 Z62 Z58 Z54 Z49 Z51">
    <cfRule type="cellIs" dxfId="19" priority="19" operator="greaterThanOrEqual">
      <formula>0</formula>
    </cfRule>
    <cfRule type="cellIs" dxfId="18" priority="20" operator="lessThan">
      <formula>0</formula>
    </cfRule>
  </conditionalFormatting>
  <conditionalFormatting sqref="U68:V68">
    <cfRule type="cellIs" dxfId="17" priority="15" operator="greaterThanOrEqual">
      <formula>1.03</formula>
    </cfRule>
    <cfRule type="cellIs" dxfId="16" priority="16" operator="between">
      <formula>0.96</formula>
      <formula>1.03</formula>
    </cfRule>
    <cfRule type="cellIs" dxfId="15" priority="17" operator="between">
      <formula>0.85</formula>
      <formula>0.96</formula>
    </cfRule>
    <cfRule type="cellIs" dxfId="14" priority="18" operator="lessThan">
      <formula>0.85</formula>
    </cfRule>
  </conditionalFormatting>
  <conditionalFormatting sqref="W68">
    <cfRule type="cellIs" dxfId="13" priority="13" operator="greaterThanOrEqual">
      <formula>0</formula>
    </cfRule>
    <cfRule type="cellIs" dxfId="12" priority="14" operator="lessThan">
      <formula>0</formula>
    </cfRule>
  </conditionalFormatting>
  <conditionalFormatting sqref="X68:Y68">
    <cfRule type="cellIs" dxfId="11" priority="9" operator="greaterThanOrEqual">
      <formula>1.03</formula>
    </cfRule>
    <cfRule type="cellIs" dxfId="10" priority="10" operator="between">
      <formula>0.96</formula>
      <formula>1.03</formula>
    </cfRule>
    <cfRule type="cellIs" dxfId="9" priority="11" operator="between">
      <formula>0.85</formula>
      <formula>0.96</formula>
    </cfRule>
    <cfRule type="cellIs" dxfId="8" priority="12" operator="lessThan">
      <formula>0.85</formula>
    </cfRule>
  </conditionalFormatting>
  <conditionalFormatting sqref="Z68">
    <cfRule type="cellIs" dxfId="7" priority="7" operator="greaterThanOrEqual">
      <formula>0</formula>
    </cfRule>
    <cfRule type="cellIs" dxfId="6" priority="8" operator="lessThan">
      <formula>0</formula>
    </cfRule>
  </conditionalFormatting>
  <conditionalFormatting sqref="X68:Y68">
    <cfRule type="cellIs" dxfId="5" priority="3" operator="greaterThanOrEqual">
      <formula>1.03</formula>
    </cfRule>
    <cfRule type="cellIs" dxfId="4" priority="4" operator="between">
      <formula>0.96</formula>
      <formula>1.03</formula>
    </cfRule>
    <cfRule type="cellIs" dxfId="3" priority="5" operator="between">
      <formula>0.85</formula>
      <formula>0.96</formula>
    </cfRule>
    <cfRule type="cellIs" dxfId="2" priority="6" operator="lessThan">
      <formula>0.85</formula>
    </cfRule>
  </conditionalFormatting>
  <conditionalFormatting sqref="Z68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63" orientation="landscape" r:id="rId1"/>
  <rowBreaks count="1" manualBreakCount="1">
    <brk id="3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54"/>
  <sheetViews>
    <sheetView view="pageBreakPreview" zoomScaleNormal="70" zoomScaleSheetLayoutView="100" workbookViewId="0"/>
  </sheetViews>
  <sheetFormatPr defaultRowHeight="12.75" x14ac:dyDescent="0.2"/>
  <cols>
    <col min="1" max="1" width="4.140625" style="1" customWidth="1"/>
    <col min="2" max="2" width="40.85546875" style="1" customWidth="1"/>
    <col min="3" max="3" width="3.42578125" style="1" customWidth="1"/>
    <col min="4" max="4" width="22.42578125" style="1" customWidth="1"/>
    <col min="5" max="5" width="24.5703125" style="1" customWidth="1"/>
    <col min="6" max="6" width="4.85546875" style="1" customWidth="1"/>
    <col min="7" max="7" width="9.42578125" style="110" customWidth="1"/>
    <col min="8" max="8" width="9.42578125" style="119" customWidth="1"/>
    <col min="9" max="9" width="9.42578125" style="1" customWidth="1"/>
    <col min="10" max="16384" width="9.140625" style="1"/>
  </cols>
  <sheetData>
    <row r="1" spans="1:9" ht="12" customHeight="1" x14ac:dyDescent="0.2">
      <c r="H1" s="233" t="s">
        <v>89</v>
      </c>
      <c r="I1" s="233"/>
    </row>
    <row r="2" spans="1:9" ht="32.25" customHeight="1" x14ac:dyDescent="0.25">
      <c r="A2" s="215" t="s">
        <v>179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37"/>
      <c r="B3" s="37"/>
      <c r="C3" s="37"/>
      <c r="D3" s="37"/>
      <c r="E3" s="37"/>
      <c r="F3" s="37"/>
      <c r="G3" s="111"/>
      <c r="H3" s="112"/>
      <c r="I3" s="37"/>
    </row>
    <row r="4" spans="1:9" ht="32.25" x14ac:dyDescent="0.2">
      <c r="A4" s="207" t="s">
        <v>1</v>
      </c>
      <c r="B4" s="207"/>
      <c r="C4" s="207"/>
      <c r="D4" s="207"/>
      <c r="E4" s="207"/>
      <c r="F4" s="34" t="s">
        <v>0</v>
      </c>
      <c r="G4" s="211">
        <v>2021</v>
      </c>
      <c r="H4" s="213">
        <v>2022</v>
      </c>
      <c r="I4" s="197" t="s">
        <v>163</v>
      </c>
    </row>
    <row r="5" spans="1:9" ht="10.5" customHeight="1" x14ac:dyDescent="0.2">
      <c r="A5" s="207"/>
      <c r="B5" s="207"/>
      <c r="C5" s="207"/>
      <c r="D5" s="207"/>
      <c r="E5" s="207"/>
      <c r="F5" s="39"/>
      <c r="G5" s="212"/>
      <c r="H5" s="214"/>
      <c r="I5" s="198"/>
    </row>
    <row r="6" spans="1:9" ht="14.25" customHeight="1" thickBot="1" x14ac:dyDescent="0.25">
      <c r="A6" s="199" t="s">
        <v>2</v>
      </c>
      <c r="B6" s="199"/>
      <c r="C6" s="199"/>
      <c r="D6" s="199"/>
      <c r="E6" s="199"/>
      <c r="F6" s="15" t="s">
        <v>3</v>
      </c>
      <c r="G6" s="113">
        <v>1</v>
      </c>
      <c r="H6" s="113">
        <v>2</v>
      </c>
      <c r="I6" s="15">
        <v>3</v>
      </c>
    </row>
    <row r="7" spans="1:9" ht="30" customHeight="1" thickBot="1" x14ac:dyDescent="0.25">
      <c r="A7" s="205" t="s">
        <v>75</v>
      </c>
      <c r="B7" s="206"/>
      <c r="C7" s="206"/>
      <c r="D7" s="206"/>
      <c r="E7" s="206"/>
      <c r="F7" s="40">
        <v>1</v>
      </c>
      <c r="G7" s="114">
        <f>G8+G16+G24+G30+G35</f>
        <v>4556521</v>
      </c>
      <c r="H7" s="114">
        <f>H8+H16+H24+H30+H35</f>
        <v>3282175</v>
      </c>
      <c r="I7" s="16">
        <f>H7/G7*100%-100%</f>
        <v>-0.27967521712288823</v>
      </c>
    </row>
    <row r="8" spans="1:9" ht="15" customHeight="1" x14ac:dyDescent="0.2">
      <c r="A8" s="216" t="s">
        <v>5</v>
      </c>
      <c r="B8" s="198" t="s">
        <v>73</v>
      </c>
      <c r="C8" s="208" t="s">
        <v>4</v>
      </c>
      <c r="D8" s="208"/>
      <c r="E8" s="208"/>
      <c r="F8" s="17">
        <v>2</v>
      </c>
      <c r="G8" s="59">
        <f>G10+G12+G14</f>
        <v>685271</v>
      </c>
      <c r="H8" s="60">
        <f>H10+H12+H14</f>
        <v>573274</v>
      </c>
      <c r="I8" s="18">
        <f>H8/G8*100%-100%</f>
        <v>-0.16343461200021592</v>
      </c>
    </row>
    <row r="9" spans="1:9" x14ac:dyDescent="0.2">
      <c r="A9" s="216"/>
      <c r="B9" s="207"/>
      <c r="C9" s="203" t="s">
        <v>5</v>
      </c>
      <c r="D9" s="196" t="s">
        <v>6</v>
      </c>
      <c r="E9" s="196"/>
      <c r="F9" s="22">
        <v>3</v>
      </c>
      <c r="G9" s="26">
        <f>G11+G13+G15</f>
        <v>625913</v>
      </c>
      <c r="H9" s="27">
        <f>H11+H13+H15</f>
        <v>512882</v>
      </c>
      <c r="I9" s="20">
        <f t="shared" ref="I9:I48" si="0">H9/G9*100%-100%</f>
        <v>-0.18058580026297588</v>
      </c>
    </row>
    <row r="10" spans="1:9" x14ac:dyDescent="0.2">
      <c r="A10" s="216"/>
      <c r="B10" s="207"/>
      <c r="C10" s="203"/>
      <c r="D10" s="226" t="s">
        <v>7</v>
      </c>
      <c r="E10" s="19" t="s">
        <v>8</v>
      </c>
      <c r="F10" s="22">
        <v>4</v>
      </c>
      <c r="G10" s="26">
        <v>48366</v>
      </c>
      <c r="H10" s="27">
        <v>32301</v>
      </c>
      <c r="I10" s="20">
        <f t="shared" si="0"/>
        <v>-0.33215481950130255</v>
      </c>
    </row>
    <row r="11" spans="1:9" x14ac:dyDescent="0.2">
      <c r="A11" s="216"/>
      <c r="B11" s="207"/>
      <c r="C11" s="203"/>
      <c r="D11" s="226"/>
      <c r="E11" s="23" t="s">
        <v>6</v>
      </c>
      <c r="F11" s="22">
        <v>5</v>
      </c>
      <c r="G11" s="26">
        <v>44144</v>
      </c>
      <c r="H11" s="27">
        <v>28786</v>
      </c>
      <c r="I11" s="20">
        <f t="shared" si="0"/>
        <v>-0.34790685030808266</v>
      </c>
    </row>
    <row r="12" spans="1:9" x14ac:dyDescent="0.2">
      <c r="A12" s="216"/>
      <c r="B12" s="207"/>
      <c r="C12" s="203"/>
      <c r="D12" s="226" t="s">
        <v>80</v>
      </c>
      <c r="E12" s="19" t="s">
        <v>8</v>
      </c>
      <c r="F12" s="22">
        <v>6</v>
      </c>
      <c r="G12" s="26">
        <v>635664</v>
      </c>
      <c r="H12" s="27">
        <v>537963</v>
      </c>
      <c r="I12" s="20">
        <f t="shared" si="0"/>
        <v>-0.15369912406554409</v>
      </c>
    </row>
    <row r="13" spans="1:9" x14ac:dyDescent="0.2">
      <c r="A13" s="216"/>
      <c r="B13" s="207"/>
      <c r="C13" s="203"/>
      <c r="D13" s="226"/>
      <c r="E13" s="23" t="s">
        <v>6</v>
      </c>
      <c r="F13" s="22">
        <v>7</v>
      </c>
      <c r="G13" s="26">
        <v>581690</v>
      </c>
      <c r="H13" s="27">
        <v>484048</v>
      </c>
      <c r="I13" s="20">
        <f t="shared" si="0"/>
        <v>-0.16785916897316444</v>
      </c>
    </row>
    <row r="14" spans="1:9" x14ac:dyDescent="0.2">
      <c r="A14" s="216"/>
      <c r="B14" s="207"/>
      <c r="C14" s="203"/>
      <c r="D14" s="226" t="s">
        <v>10</v>
      </c>
      <c r="E14" s="19" t="s">
        <v>8</v>
      </c>
      <c r="F14" s="22">
        <v>8</v>
      </c>
      <c r="G14" s="26">
        <v>1241</v>
      </c>
      <c r="H14" s="27">
        <v>3010</v>
      </c>
      <c r="I14" s="20">
        <f t="shared" si="0"/>
        <v>1.4254633360193392</v>
      </c>
    </row>
    <row r="15" spans="1:9" x14ac:dyDescent="0.2">
      <c r="A15" s="216"/>
      <c r="B15" s="207"/>
      <c r="C15" s="203"/>
      <c r="D15" s="226"/>
      <c r="E15" s="23" t="s">
        <v>6</v>
      </c>
      <c r="F15" s="22">
        <v>9</v>
      </c>
      <c r="G15" s="26">
        <v>79</v>
      </c>
      <c r="H15" s="27">
        <v>48</v>
      </c>
      <c r="I15" s="20">
        <f t="shared" si="0"/>
        <v>-0.39240506329113922</v>
      </c>
    </row>
    <row r="16" spans="1:9" x14ac:dyDescent="0.2">
      <c r="A16" s="216"/>
      <c r="B16" s="197" t="s">
        <v>15</v>
      </c>
      <c r="C16" s="202" t="s">
        <v>4</v>
      </c>
      <c r="D16" s="202"/>
      <c r="E16" s="202"/>
      <c r="F16" s="22">
        <v>10</v>
      </c>
      <c r="G16" s="26">
        <f>G18+G22</f>
        <v>146553</v>
      </c>
      <c r="H16" s="27">
        <f>H18+H22</f>
        <v>116059</v>
      </c>
      <c r="I16" s="20">
        <f t="shared" si="0"/>
        <v>-0.2080748944068016</v>
      </c>
    </row>
    <row r="17" spans="1:9" x14ac:dyDescent="0.2">
      <c r="A17" s="216"/>
      <c r="B17" s="200"/>
      <c r="C17" s="234" t="s">
        <v>5</v>
      </c>
      <c r="D17" s="220" t="s">
        <v>6</v>
      </c>
      <c r="E17" s="221"/>
      <c r="F17" s="22">
        <v>11</v>
      </c>
      <c r="G17" s="26">
        <f>G19+G20+G23</f>
        <v>130183</v>
      </c>
      <c r="H17" s="27">
        <f>H19+H20+H23</f>
        <v>98694</v>
      </c>
      <c r="I17" s="20">
        <f t="shared" si="0"/>
        <v>-0.2418825806748961</v>
      </c>
    </row>
    <row r="18" spans="1:9" x14ac:dyDescent="0.2">
      <c r="A18" s="216"/>
      <c r="B18" s="200"/>
      <c r="C18" s="235"/>
      <c r="D18" s="199" t="s">
        <v>11</v>
      </c>
      <c r="E18" s="21" t="s">
        <v>8</v>
      </c>
      <c r="F18" s="22">
        <v>12</v>
      </c>
      <c r="G18" s="26">
        <v>145666</v>
      </c>
      <c r="H18" s="27">
        <v>114076</v>
      </c>
      <c r="I18" s="20">
        <f t="shared" si="0"/>
        <v>-0.21686598108000499</v>
      </c>
    </row>
    <row r="19" spans="1:9" ht="25.5" x14ac:dyDescent="0.2">
      <c r="A19" s="216"/>
      <c r="B19" s="200"/>
      <c r="C19" s="235"/>
      <c r="D19" s="209"/>
      <c r="E19" s="23" t="s">
        <v>84</v>
      </c>
      <c r="F19" s="22">
        <v>13</v>
      </c>
      <c r="G19" s="26">
        <v>11791</v>
      </c>
      <c r="H19" s="27">
        <v>13582</v>
      </c>
      <c r="I19" s="20">
        <f t="shared" si="0"/>
        <v>0.1518955135272666</v>
      </c>
    </row>
    <row r="20" spans="1:9" ht="25.5" x14ac:dyDescent="0.2">
      <c r="A20" s="216"/>
      <c r="B20" s="200"/>
      <c r="C20" s="235"/>
      <c r="D20" s="209"/>
      <c r="E20" s="23" t="s">
        <v>85</v>
      </c>
      <c r="F20" s="22">
        <v>14</v>
      </c>
      <c r="G20" s="26">
        <v>117817</v>
      </c>
      <c r="H20" s="27">
        <v>84722</v>
      </c>
      <c r="I20" s="20">
        <f t="shared" si="0"/>
        <v>-0.28090173744026758</v>
      </c>
    </row>
    <row r="21" spans="1:9" ht="38.25" x14ac:dyDescent="0.2">
      <c r="A21" s="216"/>
      <c r="B21" s="200"/>
      <c r="C21" s="235"/>
      <c r="D21" s="210"/>
      <c r="E21" s="23" t="s">
        <v>87</v>
      </c>
      <c r="F21" s="22">
        <v>15</v>
      </c>
      <c r="G21" s="26">
        <v>5987</v>
      </c>
      <c r="H21" s="27">
        <v>6086</v>
      </c>
      <c r="I21" s="20">
        <f t="shared" si="0"/>
        <v>1.6535827626524169E-2</v>
      </c>
    </row>
    <row r="22" spans="1:9" x14ac:dyDescent="0.2">
      <c r="A22" s="216"/>
      <c r="B22" s="200"/>
      <c r="C22" s="235"/>
      <c r="D22" s="199" t="s">
        <v>13</v>
      </c>
      <c r="E22" s="21" t="s">
        <v>8</v>
      </c>
      <c r="F22" s="22">
        <v>16</v>
      </c>
      <c r="G22" s="26">
        <v>887</v>
      </c>
      <c r="H22" s="27">
        <v>1983</v>
      </c>
      <c r="I22" s="20">
        <f t="shared" si="0"/>
        <v>1.2356257046223225</v>
      </c>
    </row>
    <row r="23" spans="1:9" x14ac:dyDescent="0.2">
      <c r="A23" s="216"/>
      <c r="B23" s="198"/>
      <c r="C23" s="236"/>
      <c r="D23" s="210"/>
      <c r="E23" s="23" t="s">
        <v>6</v>
      </c>
      <c r="F23" s="22">
        <v>17</v>
      </c>
      <c r="G23" s="26">
        <v>575</v>
      </c>
      <c r="H23" s="27">
        <v>390</v>
      </c>
      <c r="I23" s="20">
        <f t="shared" si="0"/>
        <v>-0.32173913043478264</v>
      </c>
    </row>
    <row r="24" spans="1:9" ht="15" customHeight="1" x14ac:dyDescent="0.2">
      <c r="A24" s="216"/>
      <c r="B24" s="197" t="s">
        <v>16</v>
      </c>
      <c r="C24" s="202" t="s">
        <v>4</v>
      </c>
      <c r="D24" s="202"/>
      <c r="E24" s="202"/>
      <c r="F24" s="22">
        <v>18</v>
      </c>
      <c r="G24" s="26">
        <f>G26+G29</f>
        <v>1260524</v>
      </c>
      <c r="H24" s="27">
        <f>H26+H29</f>
        <v>844274</v>
      </c>
      <c r="I24" s="20">
        <f t="shared" si="0"/>
        <v>-0.33021981334746497</v>
      </c>
    </row>
    <row r="25" spans="1:9" ht="15" customHeight="1" x14ac:dyDescent="0.2">
      <c r="A25" s="216"/>
      <c r="B25" s="200"/>
      <c r="C25" s="222" t="s">
        <v>5</v>
      </c>
      <c r="D25" s="220" t="s">
        <v>6</v>
      </c>
      <c r="E25" s="221"/>
      <c r="F25" s="22">
        <v>19</v>
      </c>
      <c r="G25" s="26">
        <f>G27</f>
        <v>213367</v>
      </c>
      <c r="H25" s="27">
        <f>H27</f>
        <v>172215</v>
      </c>
      <c r="I25" s="20">
        <f t="shared" si="0"/>
        <v>-0.19286956277212497</v>
      </c>
    </row>
    <row r="26" spans="1:9" ht="15" customHeight="1" x14ac:dyDescent="0.2">
      <c r="A26" s="216"/>
      <c r="B26" s="200"/>
      <c r="C26" s="223"/>
      <c r="D26" s="199" t="s">
        <v>7</v>
      </c>
      <c r="E26" s="21" t="s">
        <v>8</v>
      </c>
      <c r="F26" s="22">
        <v>20</v>
      </c>
      <c r="G26" s="26">
        <v>1079113</v>
      </c>
      <c r="H26" s="27">
        <v>747541</v>
      </c>
      <c r="I26" s="20">
        <f t="shared" si="0"/>
        <v>-0.30726346545727834</v>
      </c>
    </row>
    <row r="27" spans="1:9" ht="15" customHeight="1" x14ac:dyDescent="0.2">
      <c r="A27" s="216"/>
      <c r="B27" s="200"/>
      <c r="C27" s="223"/>
      <c r="D27" s="209"/>
      <c r="E27" s="23" t="s">
        <v>6</v>
      </c>
      <c r="F27" s="22">
        <v>21</v>
      </c>
      <c r="G27" s="26">
        <v>213367</v>
      </c>
      <c r="H27" s="27">
        <v>172215</v>
      </c>
      <c r="I27" s="20">
        <f t="shared" si="0"/>
        <v>-0.19286956277212497</v>
      </c>
    </row>
    <row r="28" spans="1:9" ht="51" x14ac:dyDescent="0.2">
      <c r="A28" s="216"/>
      <c r="B28" s="200"/>
      <c r="C28" s="223"/>
      <c r="D28" s="210"/>
      <c r="E28" s="23" t="s">
        <v>78</v>
      </c>
      <c r="F28" s="22">
        <v>22</v>
      </c>
      <c r="G28" s="26">
        <v>740905</v>
      </c>
      <c r="H28" s="27">
        <v>477788</v>
      </c>
      <c r="I28" s="20">
        <f t="shared" si="0"/>
        <v>-0.35512920009987781</v>
      </c>
    </row>
    <row r="29" spans="1:9" ht="15" customHeight="1" x14ac:dyDescent="0.2">
      <c r="A29" s="216"/>
      <c r="B29" s="198"/>
      <c r="C29" s="224"/>
      <c r="D29" s="25" t="s">
        <v>9</v>
      </c>
      <c r="E29" s="21" t="s">
        <v>8</v>
      </c>
      <c r="F29" s="22">
        <v>23</v>
      </c>
      <c r="G29" s="26">
        <v>181411</v>
      </c>
      <c r="H29" s="27">
        <v>96733</v>
      </c>
      <c r="I29" s="20">
        <f t="shared" si="0"/>
        <v>-0.46677434113697625</v>
      </c>
    </row>
    <row r="30" spans="1:9" ht="15" customHeight="1" x14ac:dyDescent="0.2">
      <c r="A30" s="216"/>
      <c r="B30" s="197" t="s">
        <v>74</v>
      </c>
      <c r="C30" s="202" t="s">
        <v>4</v>
      </c>
      <c r="D30" s="202"/>
      <c r="E30" s="202"/>
      <c r="F30" s="22">
        <v>24</v>
      </c>
      <c r="G30" s="26">
        <f>G32+G34</f>
        <v>983752</v>
      </c>
      <c r="H30" s="27">
        <f>H32+H34</f>
        <v>784944</v>
      </c>
      <c r="I30" s="20">
        <f t="shared" si="0"/>
        <v>-0.20209158405777061</v>
      </c>
    </row>
    <row r="31" spans="1:9" ht="15" customHeight="1" x14ac:dyDescent="0.2">
      <c r="A31" s="216"/>
      <c r="B31" s="200"/>
      <c r="C31" s="222" t="s">
        <v>5</v>
      </c>
      <c r="D31" s="220" t="s">
        <v>6</v>
      </c>
      <c r="E31" s="221"/>
      <c r="F31" s="22">
        <v>25</v>
      </c>
      <c r="G31" s="26">
        <f>G33</f>
        <v>968082</v>
      </c>
      <c r="H31" s="27">
        <f>H33</f>
        <v>772047</v>
      </c>
      <c r="I31" s="20">
        <f t="shared" si="0"/>
        <v>-0.20249834208259221</v>
      </c>
    </row>
    <row r="32" spans="1:9" ht="15" customHeight="1" x14ac:dyDescent="0.2">
      <c r="A32" s="216"/>
      <c r="B32" s="200"/>
      <c r="C32" s="223"/>
      <c r="D32" s="218" t="s">
        <v>7</v>
      </c>
      <c r="E32" s="21" t="s">
        <v>8</v>
      </c>
      <c r="F32" s="22">
        <v>26</v>
      </c>
      <c r="G32" s="26">
        <v>980201</v>
      </c>
      <c r="H32" s="27">
        <v>781609</v>
      </c>
      <c r="I32" s="20">
        <f t="shared" si="0"/>
        <v>-0.20260334359993515</v>
      </c>
    </row>
    <row r="33" spans="1:9" ht="15" customHeight="1" x14ac:dyDescent="0.2">
      <c r="A33" s="216"/>
      <c r="B33" s="200"/>
      <c r="C33" s="223"/>
      <c r="D33" s="219"/>
      <c r="E33" s="23" t="s">
        <v>6</v>
      </c>
      <c r="F33" s="22">
        <v>27</v>
      </c>
      <c r="G33" s="26">
        <v>968082</v>
      </c>
      <c r="H33" s="27">
        <v>772047</v>
      </c>
      <c r="I33" s="20">
        <f t="shared" si="0"/>
        <v>-0.20249834208259221</v>
      </c>
    </row>
    <row r="34" spans="1:9" x14ac:dyDescent="0.2">
      <c r="A34" s="216"/>
      <c r="B34" s="198"/>
      <c r="C34" s="224"/>
      <c r="D34" s="25" t="s">
        <v>9</v>
      </c>
      <c r="E34" s="21" t="s">
        <v>8</v>
      </c>
      <c r="F34" s="22">
        <v>28</v>
      </c>
      <c r="G34" s="26">
        <v>3551</v>
      </c>
      <c r="H34" s="27">
        <v>3335</v>
      </c>
      <c r="I34" s="20">
        <f t="shared" si="0"/>
        <v>-6.0827935792734489E-2</v>
      </c>
    </row>
    <row r="35" spans="1:9" x14ac:dyDescent="0.2">
      <c r="A35" s="216"/>
      <c r="B35" s="197" t="s">
        <v>17</v>
      </c>
      <c r="C35" s="202" t="s">
        <v>4</v>
      </c>
      <c r="D35" s="202"/>
      <c r="E35" s="202"/>
      <c r="F35" s="22">
        <v>29</v>
      </c>
      <c r="G35" s="26">
        <f>G37+G41</f>
        <v>1480421</v>
      </c>
      <c r="H35" s="27">
        <f>H37+H41</f>
        <v>963624</v>
      </c>
      <c r="I35" s="20">
        <f t="shared" si="0"/>
        <v>-0.34908786081797005</v>
      </c>
    </row>
    <row r="36" spans="1:9" x14ac:dyDescent="0.2">
      <c r="A36" s="216"/>
      <c r="B36" s="200"/>
      <c r="C36" s="203" t="s">
        <v>5</v>
      </c>
      <c r="D36" s="196" t="s">
        <v>6</v>
      </c>
      <c r="E36" s="196"/>
      <c r="F36" s="22">
        <v>30</v>
      </c>
      <c r="G36" s="26">
        <f>G38+G42</f>
        <v>376658</v>
      </c>
      <c r="H36" s="27">
        <f>H38+H42</f>
        <v>210260</v>
      </c>
      <c r="I36" s="20">
        <f t="shared" si="0"/>
        <v>-0.44177476649905223</v>
      </c>
    </row>
    <row r="37" spans="1:9" x14ac:dyDescent="0.2">
      <c r="A37" s="216"/>
      <c r="B37" s="200"/>
      <c r="C37" s="203"/>
      <c r="D37" s="228" t="s">
        <v>7</v>
      </c>
      <c r="E37" s="19" t="s">
        <v>8</v>
      </c>
      <c r="F37" s="22">
        <v>31</v>
      </c>
      <c r="G37" s="26">
        <v>1477533</v>
      </c>
      <c r="H37" s="27">
        <v>959276</v>
      </c>
      <c r="I37" s="20">
        <f t="shared" si="0"/>
        <v>-0.35075832485636527</v>
      </c>
    </row>
    <row r="38" spans="1:9" ht="25.5" x14ac:dyDescent="0.2">
      <c r="A38" s="216"/>
      <c r="B38" s="200"/>
      <c r="C38" s="203"/>
      <c r="D38" s="229"/>
      <c r="E38" s="23" t="s">
        <v>84</v>
      </c>
      <c r="F38" s="22">
        <v>32</v>
      </c>
      <c r="G38" s="26">
        <v>376145</v>
      </c>
      <c r="H38" s="27">
        <v>209972</v>
      </c>
      <c r="I38" s="20">
        <f t="shared" si="0"/>
        <v>-0.44177910114450547</v>
      </c>
    </row>
    <row r="39" spans="1:9" ht="25.5" x14ac:dyDescent="0.2">
      <c r="A39" s="216"/>
      <c r="B39" s="200"/>
      <c r="C39" s="203"/>
      <c r="D39" s="229"/>
      <c r="E39" s="23" t="s">
        <v>85</v>
      </c>
      <c r="F39" s="22">
        <v>33</v>
      </c>
      <c r="G39" s="26">
        <v>878897</v>
      </c>
      <c r="H39" s="27">
        <v>589140</v>
      </c>
      <c r="I39" s="20">
        <f t="shared" si="0"/>
        <v>-0.32968254528118768</v>
      </c>
    </row>
    <row r="40" spans="1:9" ht="25.5" x14ac:dyDescent="0.2">
      <c r="A40" s="216"/>
      <c r="B40" s="200"/>
      <c r="C40" s="203"/>
      <c r="D40" s="230"/>
      <c r="E40" s="23" t="s">
        <v>86</v>
      </c>
      <c r="F40" s="22">
        <v>34</v>
      </c>
      <c r="G40" s="26">
        <v>91893</v>
      </c>
      <c r="H40" s="27">
        <v>60287</v>
      </c>
      <c r="I40" s="20">
        <f t="shared" si="0"/>
        <v>-0.34394349950485892</v>
      </c>
    </row>
    <row r="41" spans="1:9" x14ac:dyDescent="0.2">
      <c r="A41" s="216"/>
      <c r="B41" s="200"/>
      <c r="C41" s="203"/>
      <c r="D41" s="226" t="s">
        <v>9</v>
      </c>
      <c r="E41" s="19" t="s">
        <v>8</v>
      </c>
      <c r="F41" s="22">
        <v>35</v>
      </c>
      <c r="G41" s="115">
        <v>2888</v>
      </c>
      <c r="H41" s="27">
        <v>4348</v>
      </c>
      <c r="I41" s="20">
        <f t="shared" si="0"/>
        <v>0.5055401662049861</v>
      </c>
    </row>
    <row r="42" spans="1:9" ht="13.5" thickBot="1" x14ac:dyDescent="0.25">
      <c r="A42" s="217"/>
      <c r="B42" s="201"/>
      <c r="C42" s="204"/>
      <c r="D42" s="227"/>
      <c r="E42" s="28" t="s">
        <v>6</v>
      </c>
      <c r="F42" s="29">
        <v>36</v>
      </c>
      <c r="G42" s="116">
        <v>513</v>
      </c>
      <c r="H42" s="62">
        <v>288</v>
      </c>
      <c r="I42" s="30">
        <f t="shared" si="0"/>
        <v>-0.43859649122807021</v>
      </c>
    </row>
    <row r="43" spans="1:9" ht="30" customHeight="1" thickBot="1" x14ac:dyDescent="0.25">
      <c r="A43" s="205" t="s">
        <v>77</v>
      </c>
      <c r="B43" s="206"/>
      <c r="C43" s="206"/>
      <c r="D43" s="206"/>
      <c r="E43" s="206"/>
      <c r="F43" s="40">
        <v>37</v>
      </c>
      <c r="G43" s="114">
        <f>SUM(G44:G48)</f>
        <v>396458</v>
      </c>
      <c r="H43" s="114">
        <f>SUM(H44:H48)</f>
        <v>300493</v>
      </c>
      <c r="I43" s="16">
        <f t="shared" si="0"/>
        <v>-0.24205590503912144</v>
      </c>
    </row>
    <row r="44" spans="1:9" x14ac:dyDescent="0.2">
      <c r="A44" s="216" t="s">
        <v>5</v>
      </c>
      <c r="B44" s="41" t="s">
        <v>73</v>
      </c>
      <c r="C44" s="230" t="s">
        <v>10</v>
      </c>
      <c r="D44" s="230"/>
      <c r="E44" s="230"/>
      <c r="F44" s="17">
        <v>38</v>
      </c>
      <c r="G44" s="117">
        <v>163228</v>
      </c>
      <c r="H44" s="60">
        <v>129196</v>
      </c>
      <c r="I44" s="18">
        <f t="shared" si="0"/>
        <v>-0.20849364079692212</v>
      </c>
    </row>
    <row r="45" spans="1:9" x14ac:dyDescent="0.2">
      <c r="A45" s="216"/>
      <c r="B45" s="42" t="s">
        <v>15</v>
      </c>
      <c r="C45" s="196" t="s">
        <v>13</v>
      </c>
      <c r="D45" s="196"/>
      <c r="E45" s="196"/>
      <c r="F45" s="22">
        <v>39</v>
      </c>
      <c r="G45" s="115">
        <v>33978</v>
      </c>
      <c r="H45" s="27">
        <v>22315</v>
      </c>
      <c r="I45" s="20">
        <f t="shared" si="0"/>
        <v>-0.34325151568662071</v>
      </c>
    </row>
    <row r="46" spans="1:9" x14ac:dyDescent="0.2">
      <c r="A46" s="216"/>
      <c r="B46" s="42" t="s">
        <v>16</v>
      </c>
      <c r="C46" s="226" t="s">
        <v>76</v>
      </c>
      <c r="D46" s="226"/>
      <c r="E46" s="226"/>
      <c r="F46" s="22">
        <v>40</v>
      </c>
      <c r="G46" s="115">
        <v>65813</v>
      </c>
      <c r="H46" s="27">
        <v>51450</v>
      </c>
      <c r="I46" s="20">
        <f t="shared" si="0"/>
        <v>-0.21823955753422575</v>
      </c>
    </row>
    <row r="47" spans="1:9" ht="15" customHeight="1" x14ac:dyDescent="0.2">
      <c r="A47" s="216"/>
      <c r="B47" s="42" t="s">
        <v>74</v>
      </c>
      <c r="C47" s="196" t="s">
        <v>9</v>
      </c>
      <c r="D47" s="196"/>
      <c r="E47" s="196"/>
      <c r="F47" s="22">
        <v>41</v>
      </c>
      <c r="G47" s="115">
        <v>27949</v>
      </c>
      <c r="H47" s="27">
        <v>23142</v>
      </c>
      <c r="I47" s="20">
        <f t="shared" si="0"/>
        <v>-0.17199184228416042</v>
      </c>
    </row>
    <row r="48" spans="1:9" ht="13.5" thickBot="1" x14ac:dyDescent="0.25">
      <c r="A48" s="217"/>
      <c r="B48" s="43" t="s">
        <v>17</v>
      </c>
      <c r="C48" s="225" t="s">
        <v>9</v>
      </c>
      <c r="D48" s="225"/>
      <c r="E48" s="225"/>
      <c r="F48" s="29">
        <v>42</v>
      </c>
      <c r="G48" s="116">
        <v>105490</v>
      </c>
      <c r="H48" s="62">
        <v>74390</v>
      </c>
      <c r="I48" s="30">
        <f t="shared" si="0"/>
        <v>-0.29481467437671816</v>
      </c>
    </row>
    <row r="50" spans="1:9" ht="12.75" customHeight="1" x14ac:dyDescent="0.2">
      <c r="A50" s="231" t="s">
        <v>180</v>
      </c>
      <c r="B50" s="231"/>
      <c r="C50" s="231"/>
      <c r="D50" s="231"/>
      <c r="E50" s="31"/>
      <c r="G50" s="232" t="s">
        <v>222</v>
      </c>
      <c r="H50" s="232"/>
      <c r="I50" s="232"/>
    </row>
    <row r="51" spans="1:9" x14ac:dyDescent="0.2">
      <c r="A51" s="231"/>
      <c r="B51" s="231"/>
      <c r="C51" s="231"/>
      <c r="D51" s="231"/>
      <c r="E51" s="31"/>
      <c r="F51" s="32"/>
      <c r="G51" s="232"/>
      <c r="H51" s="232"/>
      <c r="I51" s="232"/>
    </row>
    <row r="52" spans="1:9" x14ac:dyDescent="0.2">
      <c r="A52" s="231"/>
      <c r="B52" s="231"/>
      <c r="C52" s="231"/>
      <c r="D52" s="231"/>
      <c r="E52" s="31"/>
      <c r="F52" s="32"/>
      <c r="G52" s="232"/>
      <c r="H52" s="232"/>
      <c r="I52" s="232"/>
    </row>
    <row r="54" spans="1:9" ht="45" customHeight="1" x14ac:dyDescent="0.2">
      <c r="B54" s="33"/>
      <c r="C54" s="33"/>
      <c r="D54" s="33"/>
      <c r="E54" s="33"/>
      <c r="F54" s="33"/>
      <c r="G54" s="118"/>
      <c r="H54" s="118"/>
      <c r="I54" s="33"/>
    </row>
  </sheetData>
  <mergeCells count="47">
    <mergeCell ref="D22:D23"/>
    <mergeCell ref="A50:D52"/>
    <mergeCell ref="G50:I52"/>
    <mergeCell ref="H1:I1"/>
    <mergeCell ref="A8:A42"/>
    <mergeCell ref="C44:E44"/>
    <mergeCell ref="C45:E45"/>
    <mergeCell ref="C46:E46"/>
    <mergeCell ref="D10:D11"/>
    <mergeCell ref="D12:D13"/>
    <mergeCell ref="D14:D15"/>
    <mergeCell ref="B16:B23"/>
    <mergeCell ref="C16:E16"/>
    <mergeCell ref="C17:C23"/>
    <mergeCell ref="D17:E17"/>
    <mergeCell ref="A2:I2"/>
    <mergeCell ref="A44:A48"/>
    <mergeCell ref="C24:E24"/>
    <mergeCell ref="C30:E30"/>
    <mergeCell ref="D32:D33"/>
    <mergeCell ref="D31:E31"/>
    <mergeCell ref="C31:C34"/>
    <mergeCell ref="B30:B34"/>
    <mergeCell ref="D25:E25"/>
    <mergeCell ref="C25:C29"/>
    <mergeCell ref="B24:B29"/>
    <mergeCell ref="C48:E48"/>
    <mergeCell ref="A43:E43"/>
    <mergeCell ref="D41:D42"/>
    <mergeCell ref="D37:D40"/>
    <mergeCell ref="D26:D28"/>
    <mergeCell ref="C47:E47"/>
    <mergeCell ref="I4:I5"/>
    <mergeCell ref="A6:E6"/>
    <mergeCell ref="B35:B42"/>
    <mergeCell ref="C35:E35"/>
    <mergeCell ref="C36:C42"/>
    <mergeCell ref="D36:E36"/>
    <mergeCell ref="A7:E7"/>
    <mergeCell ref="B8:B15"/>
    <mergeCell ref="C8:E8"/>
    <mergeCell ref="C9:C15"/>
    <mergeCell ref="D9:E9"/>
    <mergeCell ref="D18:D21"/>
    <mergeCell ref="G4:G5"/>
    <mergeCell ref="H4:H5"/>
    <mergeCell ref="A4:E5"/>
  </mergeCells>
  <phoneticPr fontId="3" type="noConversion"/>
  <conditionalFormatting sqref="I7:I48">
    <cfRule type="cellIs" dxfId="318" priority="1" operator="greaterThanOrEqual">
      <formula>0</formula>
    </cfRule>
    <cfRule type="cellIs" dxfId="317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46"/>
  <sheetViews>
    <sheetView view="pageBreakPreview" zoomScaleNormal="85" zoomScaleSheetLayoutView="100" workbookViewId="0"/>
  </sheetViews>
  <sheetFormatPr defaultRowHeight="12.75" x14ac:dyDescent="0.2"/>
  <cols>
    <col min="1" max="1" width="4.140625" style="1" customWidth="1"/>
    <col min="2" max="2" width="40.85546875" style="1" customWidth="1"/>
    <col min="3" max="3" width="3.42578125" style="1" customWidth="1"/>
    <col min="4" max="4" width="23" style="1" customWidth="1"/>
    <col min="5" max="5" width="24.5703125" style="1" customWidth="1"/>
    <col min="6" max="6" width="4.85546875" style="1" customWidth="1"/>
    <col min="7" max="7" width="9.42578125" style="110" customWidth="1"/>
    <col min="8" max="8" width="9.42578125" style="119" customWidth="1"/>
    <col min="9" max="9" width="10" style="1" customWidth="1"/>
    <col min="10" max="16384" width="9.140625" style="1"/>
  </cols>
  <sheetData>
    <row r="1" spans="1:9" ht="12" customHeight="1" x14ac:dyDescent="0.2">
      <c r="H1" s="233" t="s">
        <v>90</v>
      </c>
      <c r="I1" s="233"/>
    </row>
    <row r="2" spans="1:9" ht="32.25" customHeight="1" x14ac:dyDescent="0.25">
      <c r="A2" s="215" t="s">
        <v>182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">
      <c r="A3" s="37"/>
      <c r="B3" s="37"/>
      <c r="C3" s="37"/>
      <c r="D3" s="37"/>
      <c r="E3" s="37"/>
      <c r="F3" s="37"/>
      <c r="G3" s="111"/>
      <c r="H3" s="112"/>
      <c r="I3" s="37"/>
    </row>
    <row r="4" spans="1:9" ht="32.25" x14ac:dyDescent="0.2">
      <c r="A4" s="207" t="s">
        <v>1</v>
      </c>
      <c r="B4" s="207"/>
      <c r="C4" s="207"/>
      <c r="D4" s="207"/>
      <c r="E4" s="207"/>
      <c r="F4" s="34" t="s">
        <v>0</v>
      </c>
      <c r="G4" s="211">
        <v>2021</v>
      </c>
      <c r="H4" s="213">
        <v>2022</v>
      </c>
      <c r="I4" s="197" t="s">
        <v>163</v>
      </c>
    </row>
    <row r="5" spans="1:9" ht="10.5" customHeight="1" x14ac:dyDescent="0.2">
      <c r="A5" s="207"/>
      <c r="B5" s="207"/>
      <c r="C5" s="207"/>
      <c r="D5" s="207"/>
      <c r="E5" s="207"/>
      <c r="F5" s="39"/>
      <c r="G5" s="212"/>
      <c r="H5" s="214"/>
      <c r="I5" s="198"/>
    </row>
    <row r="6" spans="1:9" ht="14.25" customHeight="1" thickBot="1" x14ac:dyDescent="0.25">
      <c r="A6" s="199" t="s">
        <v>2</v>
      </c>
      <c r="B6" s="199"/>
      <c r="C6" s="199"/>
      <c r="D6" s="199"/>
      <c r="E6" s="199"/>
      <c r="F6" s="15" t="s">
        <v>3</v>
      </c>
      <c r="G6" s="113">
        <v>1</v>
      </c>
      <c r="H6" s="113">
        <v>2</v>
      </c>
      <c r="I6" s="15">
        <v>3</v>
      </c>
    </row>
    <row r="7" spans="1:9" ht="30" customHeight="1" thickBot="1" x14ac:dyDescent="0.25">
      <c r="A7" s="205" t="s">
        <v>79</v>
      </c>
      <c r="B7" s="206"/>
      <c r="C7" s="206"/>
      <c r="D7" s="206"/>
      <c r="E7" s="206"/>
      <c r="F7" s="40">
        <v>1</v>
      </c>
      <c r="G7" s="114">
        <f>G8+G21+G25</f>
        <v>4366543</v>
      </c>
      <c r="H7" s="114">
        <f>H8+H21+H25</f>
        <v>3172766</v>
      </c>
      <c r="I7" s="16">
        <f>H7/G7*100%-100%</f>
        <v>-0.27339178842393175</v>
      </c>
    </row>
    <row r="8" spans="1:9" x14ac:dyDescent="0.2">
      <c r="A8" s="243" t="s">
        <v>88</v>
      </c>
      <c r="B8" s="242" t="s">
        <v>7</v>
      </c>
      <c r="C8" s="248" t="s">
        <v>4</v>
      </c>
      <c r="D8" s="248"/>
      <c r="E8" s="248"/>
      <c r="F8" s="55">
        <v>2</v>
      </c>
      <c r="G8" s="59">
        <f>G10+G12+G15+G17</f>
        <v>3585213</v>
      </c>
      <c r="H8" s="60">
        <f>H10+H12+H15+H17</f>
        <v>2520727</v>
      </c>
      <c r="I8" s="18">
        <f>H8/G8*100%-100%</f>
        <v>-0.296910113848187</v>
      </c>
    </row>
    <row r="9" spans="1:9" ht="15" customHeight="1" x14ac:dyDescent="0.2">
      <c r="A9" s="216"/>
      <c r="B9" s="241"/>
      <c r="C9" s="222" t="s">
        <v>5</v>
      </c>
      <c r="D9" s="196" t="s">
        <v>6</v>
      </c>
      <c r="E9" s="196"/>
      <c r="F9" s="22">
        <v>3</v>
      </c>
      <c r="G9" s="26">
        <f>G11+G13+G16+G18+G19+G20</f>
        <v>2572528</v>
      </c>
      <c r="H9" s="27">
        <f>H11+H13+H16+H18+H19+H20</f>
        <v>1832447</v>
      </c>
      <c r="I9" s="20">
        <f>H9/G9*100%-100%</f>
        <v>-0.28768627591225437</v>
      </c>
    </row>
    <row r="10" spans="1:9" x14ac:dyDescent="0.2">
      <c r="A10" s="216"/>
      <c r="B10" s="241"/>
      <c r="C10" s="223"/>
      <c r="D10" s="226" t="s">
        <v>14</v>
      </c>
      <c r="E10" s="19" t="s">
        <v>8</v>
      </c>
      <c r="F10" s="22">
        <v>4</v>
      </c>
      <c r="G10" s="26">
        <v>48366</v>
      </c>
      <c r="H10" s="27">
        <v>32301</v>
      </c>
      <c r="I10" s="20">
        <f t="shared" ref="I10:I25" si="0">H10/G10*100%-100%</f>
        <v>-0.33215481950130255</v>
      </c>
    </row>
    <row r="11" spans="1:9" x14ac:dyDescent="0.2">
      <c r="A11" s="216"/>
      <c r="B11" s="241"/>
      <c r="C11" s="223"/>
      <c r="D11" s="226"/>
      <c r="E11" s="23" t="s">
        <v>6</v>
      </c>
      <c r="F11" s="22">
        <v>5</v>
      </c>
      <c r="G11" s="26">
        <v>44144</v>
      </c>
      <c r="H11" s="27">
        <v>28786</v>
      </c>
      <c r="I11" s="20">
        <f t="shared" si="0"/>
        <v>-0.34790685030808266</v>
      </c>
    </row>
    <row r="12" spans="1:9" ht="15" customHeight="1" x14ac:dyDescent="0.2">
      <c r="A12" s="216"/>
      <c r="B12" s="241"/>
      <c r="C12" s="223"/>
      <c r="D12" s="199" t="s">
        <v>16</v>
      </c>
      <c r="E12" s="21" t="s">
        <v>8</v>
      </c>
      <c r="F12" s="22">
        <v>6</v>
      </c>
      <c r="G12" s="26">
        <v>1079113</v>
      </c>
      <c r="H12" s="27">
        <v>747541</v>
      </c>
      <c r="I12" s="20">
        <f t="shared" si="0"/>
        <v>-0.30726346545727834</v>
      </c>
    </row>
    <row r="13" spans="1:9" ht="15" customHeight="1" x14ac:dyDescent="0.2">
      <c r="A13" s="216"/>
      <c r="B13" s="241"/>
      <c r="C13" s="223"/>
      <c r="D13" s="209"/>
      <c r="E13" s="23" t="s">
        <v>6</v>
      </c>
      <c r="F13" s="22">
        <v>7</v>
      </c>
      <c r="G13" s="26">
        <v>213367</v>
      </c>
      <c r="H13" s="27">
        <v>172215</v>
      </c>
      <c r="I13" s="20">
        <f t="shared" si="0"/>
        <v>-0.19286956277212497</v>
      </c>
    </row>
    <row r="14" spans="1:9" ht="51" x14ac:dyDescent="0.2">
      <c r="A14" s="216"/>
      <c r="B14" s="241"/>
      <c r="C14" s="223"/>
      <c r="D14" s="210"/>
      <c r="E14" s="23" t="s">
        <v>78</v>
      </c>
      <c r="F14" s="22">
        <v>8</v>
      </c>
      <c r="G14" s="26">
        <v>740905</v>
      </c>
      <c r="H14" s="27">
        <v>477788</v>
      </c>
      <c r="I14" s="20">
        <f t="shared" si="0"/>
        <v>-0.35512920009987781</v>
      </c>
    </row>
    <row r="15" spans="1:9" ht="15" customHeight="1" x14ac:dyDescent="0.2">
      <c r="A15" s="216"/>
      <c r="B15" s="241"/>
      <c r="C15" s="223"/>
      <c r="D15" s="218" t="s">
        <v>74</v>
      </c>
      <c r="E15" s="21" t="s">
        <v>8</v>
      </c>
      <c r="F15" s="22">
        <v>9</v>
      </c>
      <c r="G15" s="26">
        <v>980201</v>
      </c>
      <c r="H15" s="27">
        <v>781609</v>
      </c>
      <c r="I15" s="20">
        <f t="shared" si="0"/>
        <v>-0.20260334359993515</v>
      </c>
    </row>
    <row r="16" spans="1:9" ht="15" customHeight="1" x14ac:dyDescent="0.2">
      <c r="A16" s="216"/>
      <c r="B16" s="241"/>
      <c r="C16" s="223"/>
      <c r="D16" s="219"/>
      <c r="E16" s="23" t="s">
        <v>6</v>
      </c>
      <c r="F16" s="22">
        <v>10</v>
      </c>
      <c r="G16" s="26">
        <v>968082</v>
      </c>
      <c r="H16" s="27">
        <v>772047</v>
      </c>
      <c r="I16" s="20">
        <f t="shared" si="0"/>
        <v>-0.20249834208259221</v>
      </c>
    </row>
    <row r="17" spans="1:9" x14ac:dyDescent="0.2">
      <c r="A17" s="216"/>
      <c r="B17" s="241"/>
      <c r="C17" s="223"/>
      <c r="D17" s="228" t="s">
        <v>17</v>
      </c>
      <c r="E17" s="19" t="s">
        <v>8</v>
      </c>
      <c r="F17" s="22">
        <v>11</v>
      </c>
      <c r="G17" s="26">
        <v>1477533</v>
      </c>
      <c r="H17" s="27">
        <v>959276</v>
      </c>
      <c r="I17" s="20">
        <f t="shared" si="0"/>
        <v>-0.35075832485636527</v>
      </c>
    </row>
    <row r="18" spans="1:9" ht="25.5" x14ac:dyDescent="0.2">
      <c r="A18" s="216"/>
      <c r="B18" s="241"/>
      <c r="C18" s="223"/>
      <c r="D18" s="229"/>
      <c r="E18" s="23" t="s">
        <v>84</v>
      </c>
      <c r="F18" s="22">
        <v>12</v>
      </c>
      <c r="G18" s="26">
        <v>376145</v>
      </c>
      <c r="H18" s="27">
        <v>209972</v>
      </c>
      <c r="I18" s="20">
        <f t="shared" si="0"/>
        <v>-0.44177910114450547</v>
      </c>
    </row>
    <row r="19" spans="1:9" ht="25.5" x14ac:dyDescent="0.2">
      <c r="A19" s="216"/>
      <c r="B19" s="241"/>
      <c r="C19" s="223"/>
      <c r="D19" s="229"/>
      <c r="E19" s="23" t="s">
        <v>85</v>
      </c>
      <c r="F19" s="22">
        <v>13</v>
      </c>
      <c r="G19" s="26">
        <v>878897</v>
      </c>
      <c r="H19" s="27">
        <v>589140</v>
      </c>
      <c r="I19" s="20">
        <f t="shared" si="0"/>
        <v>-0.32968254528118768</v>
      </c>
    </row>
    <row r="20" spans="1:9" ht="25.5" x14ac:dyDescent="0.2">
      <c r="A20" s="216"/>
      <c r="B20" s="208"/>
      <c r="C20" s="223"/>
      <c r="D20" s="230"/>
      <c r="E20" s="23" t="s">
        <v>86</v>
      </c>
      <c r="F20" s="22">
        <v>14</v>
      </c>
      <c r="G20" s="26">
        <v>91893</v>
      </c>
      <c r="H20" s="27">
        <v>60287</v>
      </c>
      <c r="I20" s="20">
        <f t="shared" si="0"/>
        <v>-0.34394349950485892</v>
      </c>
    </row>
    <row r="21" spans="1:9" ht="15" customHeight="1" x14ac:dyDescent="0.2">
      <c r="A21" s="216"/>
      <c r="B21" s="240" t="s">
        <v>11</v>
      </c>
      <c r="C21" s="244" t="s">
        <v>15</v>
      </c>
      <c r="D21" s="218"/>
      <c r="E21" s="35" t="s">
        <v>4</v>
      </c>
      <c r="F21" s="22">
        <v>15</v>
      </c>
      <c r="G21" s="26">
        <v>145666</v>
      </c>
      <c r="H21" s="27">
        <v>114076</v>
      </c>
      <c r="I21" s="20">
        <f t="shared" si="0"/>
        <v>-0.21686598108000499</v>
      </c>
    </row>
    <row r="22" spans="1:9" ht="25.5" x14ac:dyDescent="0.2">
      <c r="A22" s="216"/>
      <c r="B22" s="241"/>
      <c r="C22" s="245"/>
      <c r="D22" s="246"/>
      <c r="E22" s="23" t="s">
        <v>84</v>
      </c>
      <c r="F22" s="22">
        <v>16</v>
      </c>
      <c r="G22" s="26">
        <v>11791</v>
      </c>
      <c r="H22" s="27">
        <v>13582</v>
      </c>
      <c r="I22" s="20">
        <f t="shared" si="0"/>
        <v>0.1518955135272666</v>
      </c>
    </row>
    <row r="23" spans="1:9" ht="25.5" x14ac:dyDescent="0.2">
      <c r="A23" s="216"/>
      <c r="B23" s="241"/>
      <c r="C23" s="245"/>
      <c r="D23" s="246"/>
      <c r="E23" s="23" t="s">
        <v>85</v>
      </c>
      <c r="F23" s="22">
        <v>17</v>
      </c>
      <c r="G23" s="26">
        <v>117817</v>
      </c>
      <c r="H23" s="27">
        <v>84722</v>
      </c>
      <c r="I23" s="20">
        <f t="shared" si="0"/>
        <v>-0.28090173744026758</v>
      </c>
    </row>
    <row r="24" spans="1:9" ht="38.25" x14ac:dyDescent="0.2">
      <c r="A24" s="216"/>
      <c r="B24" s="208"/>
      <c r="C24" s="247"/>
      <c r="D24" s="219"/>
      <c r="E24" s="23" t="s">
        <v>87</v>
      </c>
      <c r="F24" s="22">
        <v>18</v>
      </c>
      <c r="G24" s="26">
        <v>5987</v>
      </c>
      <c r="H24" s="27">
        <v>6086</v>
      </c>
      <c r="I24" s="20">
        <f t="shared" si="0"/>
        <v>1.6535827626524169E-2</v>
      </c>
    </row>
    <row r="25" spans="1:9" ht="15" customHeight="1" x14ac:dyDescent="0.2">
      <c r="A25" s="216"/>
      <c r="B25" s="240" t="s">
        <v>80</v>
      </c>
      <c r="C25" s="226" t="s">
        <v>73</v>
      </c>
      <c r="D25" s="226"/>
      <c r="E25" s="24" t="s">
        <v>4</v>
      </c>
      <c r="F25" s="22">
        <v>19</v>
      </c>
      <c r="G25" s="26">
        <v>635664</v>
      </c>
      <c r="H25" s="27">
        <v>537963</v>
      </c>
      <c r="I25" s="20">
        <f t="shared" si="0"/>
        <v>-0.15369912406554409</v>
      </c>
    </row>
    <row r="26" spans="1:9" ht="13.5" thickBot="1" x14ac:dyDescent="0.25">
      <c r="A26" s="216"/>
      <c r="B26" s="241"/>
      <c r="C26" s="199"/>
      <c r="D26" s="199"/>
      <c r="E26" s="36" t="s">
        <v>6</v>
      </c>
      <c r="F26" s="56">
        <v>20</v>
      </c>
      <c r="G26" s="61">
        <v>581690</v>
      </c>
      <c r="H26" s="62">
        <v>484048</v>
      </c>
      <c r="I26" s="30">
        <f>H26/G26*100%-100%</f>
        <v>-0.16785916897316444</v>
      </c>
    </row>
    <row r="27" spans="1:9" ht="30" customHeight="1" thickBot="1" x14ac:dyDescent="0.25">
      <c r="A27" s="205" t="s">
        <v>81</v>
      </c>
      <c r="B27" s="206"/>
      <c r="C27" s="206"/>
      <c r="D27" s="206"/>
      <c r="E27" s="206"/>
      <c r="F27" s="40">
        <v>21</v>
      </c>
      <c r="G27" s="114">
        <f>G28+G37+G40</f>
        <v>586436</v>
      </c>
      <c r="H27" s="114">
        <f>H28+H37+H40</f>
        <v>409902</v>
      </c>
      <c r="I27" s="16">
        <f>H27/G27*100%-100%</f>
        <v>-0.30102858623958961</v>
      </c>
    </row>
    <row r="28" spans="1:9" x14ac:dyDescent="0.2">
      <c r="A28" s="237" t="s">
        <v>88</v>
      </c>
      <c r="B28" s="208" t="s">
        <v>82</v>
      </c>
      <c r="C28" s="208" t="s">
        <v>4</v>
      </c>
      <c r="D28" s="208"/>
      <c r="E28" s="208"/>
      <c r="F28" s="17">
        <v>22</v>
      </c>
      <c r="G28" s="59">
        <f>G30+G32+G34</f>
        <v>387102</v>
      </c>
      <c r="H28" s="60">
        <f>H30+H32+H34</f>
        <v>253398</v>
      </c>
      <c r="I28" s="18">
        <f>H28/G28*100%-100%</f>
        <v>-0.34539733713594867</v>
      </c>
    </row>
    <row r="29" spans="1:9" ht="15" customHeight="1" x14ac:dyDescent="0.2">
      <c r="A29" s="238"/>
      <c r="B29" s="202"/>
      <c r="C29" s="203" t="s">
        <v>5</v>
      </c>
      <c r="D29" s="196" t="s">
        <v>83</v>
      </c>
      <c r="E29" s="196"/>
      <c r="F29" s="22">
        <v>23</v>
      </c>
      <c r="G29" s="26">
        <f>G31+G33+G36</f>
        <v>199252</v>
      </c>
      <c r="H29" s="27">
        <f>H31+H33+H36</f>
        <v>148982</v>
      </c>
      <c r="I29" s="20">
        <f>H29/G29*100%-100%</f>
        <v>-0.25229357798165142</v>
      </c>
    </row>
    <row r="30" spans="1:9" x14ac:dyDescent="0.2">
      <c r="A30" s="238"/>
      <c r="B30" s="202"/>
      <c r="C30" s="203"/>
      <c r="D30" s="226" t="s">
        <v>16</v>
      </c>
      <c r="E30" s="21" t="s">
        <v>8</v>
      </c>
      <c r="F30" s="22">
        <v>24</v>
      </c>
      <c r="G30" s="26">
        <v>247224</v>
      </c>
      <c r="H30" s="27">
        <v>148183</v>
      </c>
      <c r="I30" s="20">
        <f t="shared" ref="I30:I41" si="1">H30/G30*100%-100%</f>
        <v>-0.40061240009060606</v>
      </c>
    </row>
    <row r="31" spans="1:9" ht="25.5" x14ac:dyDescent="0.2">
      <c r="A31" s="238"/>
      <c r="B31" s="202"/>
      <c r="C31" s="203"/>
      <c r="D31" s="226"/>
      <c r="E31" s="23" t="s">
        <v>83</v>
      </c>
      <c r="F31" s="22">
        <v>25</v>
      </c>
      <c r="G31" s="26">
        <v>65813</v>
      </c>
      <c r="H31" s="27">
        <v>51450</v>
      </c>
      <c r="I31" s="20">
        <f t="shared" si="1"/>
        <v>-0.21823955753422575</v>
      </c>
    </row>
    <row r="32" spans="1:9" x14ac:dyDescent="0.2">
      <c r="A32" s="238"/>
      <c r="B32" s="202"/>
      <c r="C32" s="203"/>
      <c r="D32" s="226" t="s">
        <v>74</v>
      </c>
      <c r="E32" s="21" t="s">
        <v>8</v>
      </c>
      <c r="F32" s="22">
        <v>26</v>
      </c>
      <c r="G32" s="26">
        <v>31500</v>
      </c>
      <c r="H32" s="27">
        <v>26477</v>
      </c>
      <c r="I32" s="20">
        <f t="shared" si="1"/>
        <v>-0.15946031746031741</v>
      </c>
    </row>
    <row r="33" spans="1:9" ht="25.5" x14ac:dyDescent="0.2">
      <c r="A33" s="238"/>
      <c r="B33" s="202"/>
      <c r="C33" s="203"/>
      <c r="D33" s="226"/>
      <c r="E33" s="23" t="s">
        <v>83</v>
      </c>
      <c r="F33" s="22">
        <v>27</v>
      </c>
      <c r="G33" s="26">
        <v>27949</v>
      </c>
      <c r="H33" s="27">
        <v>23142</v>
      </c>
      <c r="I33" s="20">
        <f t="shared" si="1"/>
        <v>-0.17199184228416042</v>
      </c>
    </row>
    <row r="34" spans="1:9" x14ac:dyDescent="0.2">
      <c r="A34" s="238"/>
      <c r="B34" s="202"/>
      <c r="C34" s="203"/>
      <c r="D34" s="196" t="s">
        <v>17</v>
      </c>
      <c r="E34" s="19" t="s">
        <v>8</v>
      </c>
      <c r="F34" s="22">
        <v>28</v>
      </c>
      <c r="G34" s="115">
        <v>108378</v>
      </c>
      <c r="H34" s="27">
        <v>78738</v>
      </c>
      <c r="I34" s="20">
        <f t="shared" si="1"/>
        <v>-0.273487239107568</v>
      </c>
    </row>
    <row r="35" spans="1:9" x14ac:dyDescent="0.2">
      <c r="A35" s="238"/>
      <c r="B35" s="202"/>
      <c r="C35" s="203"/>
      <c r="D35" s="196"/>
      <c r="E35" s="23" t="s">
        <v>6</v>
      </c>
      <c r="F35" s="22">
        <v>29</v>
      </c>
      <c r="G35" s="115">
        <v>513</v>
      </c>
      <c r="H35" s="27">
        <v>288</v>
      </c>
      <c r="I35" s="20">
        <f t="shared" si="1"/>
        <v>-0.43859649122807021</v>
      </c>
    </row>
    <row r="36" spans="1:9" ht="25.5" x14ac:dyDescent="0.2">
      <c r="A36" s="238"/>
      <c r="B36" s="202"/>
      <c r="C36" s="203"/>
      <c r="D36" s="196"/>
      <c r="E36" s="23" t="s">
        <v>83</v>
      </c>
      <c r="F36" s="22">
        <v>30</v>
      </c>
      <c r="G36" s="115">
        <v>105490</v>
      </c>
      <c r="H36" s="27">
        <v>74390</v>
      </c>
      <c r="I36" s="20">
        <f t="shared" si="1"/>
        <v>-0.29481467437671816</v>
      </c>
    </row>
    <row r="37" spans="1:9" ht="15" customHeight="1" x14ac:dyDescent="0.2">
      <c r="A37" s="238"/>
      <c r="B37" s="240" t="s">
        <v>13</v>
      </c>
      <c r="C37" s="244" t="s">
        <v>15</v>
      </c>
      <c r="D37" s="218"/>
      <c r="E37" s="35" t="s">
        <v>4</v>
      </c>
      <c r="F37" s="22">
        <v>33</v>
      </c>
      <c r="G37" s="26">
        <v>34865</v>
      </c>
      <c r="H37" s="27">
        <v>24298</v>
      </c>
      <c r="I37" s="20">
        <f t="shared" si="1"/>
        <v>-0.30308332138247529</v>
      </c>
    </row>
    <row r="38" spans="1:9" x14ac:dyDescent="0.2">
      <c r="A38" s="238"/>
      <c r="B38" s="241"/>
      <c r="C38" s="245"/>
      <c r="D38" s="246"/>
      <c r="E38" s="23" t="s">
        <v>6</v>
      </c>
      <c r="F38" s="22">
        <v>34</v>
      </c>
      <c r="G38" s="26">
        <v>575</v>
      </c>
      <c r="H38" s="27">
        <v>390</v>
      </c>
      <c r="I38" s="20">
        <f t="shared" si="1"/>
        <v>-0.32173913043478264</v>
      </c>
    </row>
    <row r="39" spans="1:9" ht="25.5" x14ac:dyDescent="0.2">
      <c r="A39" s="238"/>
      <c r="B39" s="208"/>
      <c r="C39" s="247"/>
      <c r="D39" s="219"/>
      <c r="E39" s="23" t="s">
        <v>83</v>
      </c>
      <c r="F39" s="22">
        <v>35</v>
      </c>
      <c r="G39" s="26">
        <v>33978</v>
      </c>
      <c r="H39" s="27">
        <v>22315</v>
      </c>
      <c r="I39" s="20">
        <f t="shared" si="1"/>
        <v>-0.34325151568662071</v>
      </c>
    </row>
    <row r="40" spans="1:9" ht="15" customHeight="1" x14ac:dyDescent="0.2">
      <c r="A40" s="238"/>
      <c r="B40" s="240" t="s">
        <v>10</v>
      </c>
      <c r="C40" s="244" t="s">
        <v>73</v>
      </c>
      <c r="D40" s="218"/>
      <c r="E40" s="35" t="s">
        <v>4</v>
      </c>
      <c r="F40" s="22">
        <v>38</v>
      </c>
      <c r="G40" s="26">
        <v>164469</v>
      </c>
      <c r="H40" s="27">
        <v>132206</v>
      </c>
      <c r="I40" s="20">
        <f t="shared" si="1"/>
        <v>-0.19616462676857038</v>
      </c>
    </row>
    <row r="41" spans="1:9" x14ac:dyDescent="0.2">
      <c r="A41" s="238"/>
      <c r="B41" s="241"/>
      <c r="C41" s="245"/>
      <c r="D41" s="246"/>
      <c r="E41" s="23" t="s">
        <v>6</v>
      </c>
      <c r="F41" s="22">
        <v>39</v>
      </c>
      <c r="G41" s="26">
        <v>79</v>
      </c>
      <c r="H41" s="27">
        <v>48</v>
      </c>
      <c r="I41" s="20">
        <f t="shared" si="1"/>
        <v>-0.39240506329113922</v>
      </c>
    </row>
    <row r="42" spans="1:9" ht="26.25" thickBot="1" x14ac:dyDescent="0.25">
      <c r="A42" s="239"/>
      <c r="B42" s="249"/>
      <c r="C42" s="250"/>
      <c r="D42" s="251"/>
      <c r="E42" s="28" t="s">
        <v>83</v>
      </c>
      <c r="F42" s="29">
        <v>40</v>
      </c>
      <c r="G42" s="61">
        <v>163228</v>
      </c>
      <c r="H42" s="62">
        <v>129196</v>
      </c>
      <c r="I42" s="30">
        <f>H42/G42*100%-100%</f>
        <v>-0.20849364079692212</v>
      </c>
    </row>
    <row r="44" spans="1:9" ht="12.75" customHeight="1" x14ac:dyDescent="0.2">
      <c r="A44" s="231" t="s">
        <v>180</v>
      </c>
      <c r="B44" s="231"/>
      <c r="C44" s="231"/>
      <c r="D44" s="231"/>
      <c r="E44" s="31"/>
      <c r="G44" s="232" t="s">
        <v>222</v>
      </c>
      <c r="H44" s="232"/>
      <c r="I44" s="232"/>
    </row>
    <row r="45" spans="1:9" x14ac:dyDescent="0.2">
      <c r="A45" s="231"/>
      <c r="B45" s="231"/>
      <c r="C45" s="231"/>
      <c r="D45" s="231"/>
      <c r="E45" s="31"/>
      <c r="F45" s="32"/>
      <c r="G45" s="232"/>
      <c r="H45" s="232"/>
      <c r="I45" s="232"/>
    </row>
    <row r="46" spans="1:9" x14ac:dyDescent="0.2">
      <c r="A46" s="231"/>
      <c r="B46" s="231"/>
      <c r="C46" s="231"/>
      <c r="D46" s="231"/>
      <c r="E46" s="31"/>
      <c r="F46" s="32"/>
      <c r="G46" s="232"/>
      <c r="H46" s="232"/>
      <c r="I46" s="232"/>
    </row>
  </sheetData>
  <mergeCells count="36">
    <mergeCell ref="A44:D46"/>
    <mergeCell ref="G44:I46"/>
    <mergeCell ref="B37:B39"/>
    <mergeCell ref="C37:D39"/>
    <mergeCell ref="B40:B42"/>
    <mergeCell ref="C40:D42"/>
    <mergeCell ref="A8:A26"/>
    <mergeCell ref="C21:D24"/>
    <mergeCell ref="B21:B24"/>
    <mergeCell ref="C8:E8"/>
    <mergeCell ref="D9:E9"/>
    <mergeCell ref="D10:D11"/>
    <mergeCell ref="D15:D16"/>
    <mergeCell ref="H1:I1"/>
    <mergeCell ref="A28:A42"/>
    <mergeCell ref="B25:B26"/>
    <mergeCell ref="D12:D14"/>
    <mergeCell ref="B8:B20"/>
    <mergeCell ref="C9:C20"/>
    <mergeCell ref="C25:D26"/>
    <mergeCell ref="D17:D20"/>
    <mergeCell ref="A27:E27"/>
    <mergeCell ref="D32:D33"/>
    <mergeCell ref="D34:D36"/>
    <mergeCell ref="C29:C36"/>
    <mergeCell ref="B28:B36"/>
    <mergeCell ref="D30:D31"/>
    <mergeCell ref="C28:E28"/>
    <mergeCell ref="D29:E29"/>
    <mergeCell ref="A6:E6"/>
    <mergeCell ref="A7:E7"/>
    <mergeCell ref="A2:I2"/>
    <mergeCell ref="A4:E5"/>
    <mergeCell ref="G4:G5"/>
    <mergeCell ref="H4:H5"/>
    <mergeCell ref="I4:I5"/>
  </mergeCells>
  <conditionalFormatting sqref="I7:I42">
    <cfRule type="cellIs" dxfId="316" priority="1" operator="greaterThanOrEqual">
      <formula>0</formula>
    </cfRule>
    <cfRule type="cellIs" dxfId="315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X84"/>
  <sheetViews>
    <sheetView view="pageBreakPreview" topLeftCell="A10" zoomScale="85" zoomScaleNormal="100" zoomScaleSheetLayoutView="85" workbookViewId="0"/>
  </sheetViews>
  <sheetFormatPr defaultRowHeight="12.75" x14ac:dyDescent="0.2"/>
  <cols>
    <col min="1" max="1" width="25" style="120" customWidth="1"/>
    <col min="2" max="2" width="4" style="120" customWidth="1"/>
    <col min="3" max="26" width="8.7109375" style="120" customWidth="1"/>
    <col min="27" max="16384" width="9.140625" style="120"/>
  </cols>
  <sheetData>
    <row r="1" spans="1:187" s="119" customFormat="1" ht="12" customHeight="1" x14ac:dyDescent="0.2">
      <c r="Y1" s="304" t="s">
        <v>91</v>
      </c>
      <c r="Z1" s="304"/>
    </row>
    <row r="2" spans="1:187" s="119" customFormat="1" ht="32.25" customHeight="1" x14ac:dyDescent="0.25">
      <c r="A2" s="308" t="s">
        <v>183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</row>
    <row r="3" spans="1:187" ht="9.75" customHeight="1" x14ac:dyDescent="0.2"/>
    <row r="4" spans="1:187" s="122" customFormat="1" ht="33.75" customHeight="1" x14ac:dyDescent="0.2">
      <c r="A4" s="295" t="s">
        <v>18</v>
      </c>
      <c r="B4" s="300" t="s">
        <v>0</v>
      </c>
      <c r="C4" s="297" t="s">
        <v>92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  <c r="O4" s="295" t="s">
        <v>93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187" s="122" customFormat="1" ht="33.75" customHeight="1" x14ac:dyDescent="0.2">
      <c r="A5" s="295"/>
      <c r="B5" s="301"/>
      <c r="C5" s="297" t="s">
        <v>7</v>
      </c>
      <c r="D5" s="298"/>
      <c r="E5" s="299"/>
      <c r="F5" s="295" t="s">
        <v>11</v>
      </c>
      <c r="G5" s="295"/>
      <c r="H5" s="295"/>
      <c r="I5" s="295" t="s">
        <v>80</v>
      </c>
      <c r="J5" s="295"/>
      <c r="K5" s="295"/>
      <c r="L5" s="305" t="s">
        <v>4</v>
      </c>
      <c r="M5" s="306"/>
      <c r="N5" s="307"/>
      <c r="O5" s="297" t="s">
        <v>82</v>
      </c>
      <c r="P5" s="298"/>
      <c r="Q5" s="299"/>
      <c r="R5" s="309" t="s">
        <v>13</v>
      </c>
      <c r="S5" s="310"/>
      <c r="T5" s="311"/>
      <c r="U5" s="309" t="s">
        <v>10</v>
      </c>
      <c r="V5" s="310"/>
      <c r="W5" s="311"/>
      <c r="X5" s="305" t="s">
        <v>4</v>
      </c>
      <c r="Y5" s="306"/>
      <c r="Z5" s="307"/>
    </row>
    <row r="6" spans="1:187" s="122" customFormat="1" ht="33.75" customHeight="1" x14ac:dyDescent="0.2">
      <c r="A6" s="295"/>
      <c r="B6" s="301"/>
      <c r="C6" s="121">
        <v>2021</v>
      </c>
      <c r="D6" s="121">
        <v>2022</v>
      </c>
      <c r="E6" s="121" t="s">
        <v>223</v>
      </c>
      <c r="F6" s="121">
        <v>2021</v>
      </c>
      <c r="G6" s="121">
        <v>2022</v>
      </c>
      <c r="H6" s="121" t="s">
        <v>223</v>
      </c>
      <c r="I6" s="121">
        <v>2021</v>
      </c>
      <c r="J6" s="121">
        <v>2022</v>
      </c>
      <c r="K6" s="121" t="s">
        <v>223</v>
      </c>
      <c r="L6" s="121">
        <v>2021</v>
      </c>
      <c r="M6" s="121">
        <v>2022</v>
      </c>
      <c r="N6" s="121" t="s">
        <v>223</v>
      </c>
      <c r="O6" s="121">
        <v>2021</v>
      </c>
      <c r="P6" s="121">
        <v>2022</v>
      </c>
      <c r="Q6" s="121" t="s">
        <v>223</v>
      </c>
      <c r="R6" s="121">
        <v>2021</v>
      </c>
      <c r="S6" s="121">
        <v>2022</v>
      </c>
      <c r="T6" s="121" t="s">
        <v>223</v>
      </c>
      <c r="U6" s="121">
        <v>2021</v>
      </c>
      <c r="V6" s="121">
        <v>2022</v>
      </c>
      <c r="W6" s="121" t="s">
        <v>223</v>
      </c>
      <c r="X6" s="121">
        <v>2021</v>
      </c>
      <c r="Y6" s="121">
        <v>2022</v>
      </c>
      <c r="Z6" s="121" t="s">
        <v>223</v>
      </c>
    </row>
    <row r="7" spans="1:187" s="122" customFormat="1" ht="12.75" customHeight="1" thickBot="1" x14ac:dyDescent="0.25">
      <c r="A7" s="123" t="s">
        <v>2</v>
      </c>
      <c r="B7" s="124" t="s">
        <v>3</v>
      </c>
      <c r="C7" s="125">
        <v>1</v>
      </c>
      <c r="D7" s="125">
        <v>2</v>
      </c>
      <c r="E7" s="125">
        <v>3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125">
        <v>9</v>
      </c>
      <c r="L7" s="125">
        <v>10</v>
      </c>
      <c r="M7" s="125">
        <v>11</v>
      </c>
      <c r="N7" s="125">
        <v>12</v>
      </c>
      <c r="O7" s="125">
        <v>13</v>
      </c>
      <c r="P7" s="125">
        <v>14</v>
      </c>
      <c r="Q7" s="125">
        <v>15</v>
      </c>
      <c r="R7" s="125">
        <v>16</v>
      </c>
      <c r="S7" s="125">
        <v>17</v>
      </c>
      <c r="T7" s="125">
        <v>18</v>
      </c>
      <c r="U7" s="125">
        <v>19</v>
      </c>
      <c r="V7" s="125">
        <v>20</v>
      </c>
      <c r="W7" s="125">
        <v>21</v>
      </c>
      <c r="X7" s="125">
        <v>22</v>
      </c>
      <c r="Y7" s="125">
        <v>23</v>
      </c>
      <c r="Z7" s="125">
        <v>24</v>
      </c>
    </row>
    <row r="8" spans="1:187" s="119" customFormat="1" ht="15" customHeight="1" x14ac:dyDescent="0.2">
      <c r="A8" s="58" t="s">
        <v>19</v>
      </c>
      <c r="B8" s="126" t="s">
        <v>94</v>
      </c>
      <c r="C8" s="70"/>
      <c r="D8" s="60"/>
      <c r="E8" s="73" t="e">
        <f t="shared" ref="E8" si="0">D8/C8*100-100</f>
        <v>#DIV/0!</v>
      </c>
      <c r="F8" s="60"/>
      <c r="G8" s="60"/>
      <c r="H8" s="73" t="e">
        <f t="shared" ref="H8" si="1">G8/F8*100-100</f>
        <v>#DIV/0!</v>
      </c>
      <c r="I8" s="60"/>
      <c r="J8" s="60"/>
      <c r="K8" s="127" t="e">
        <f t="shared" ref="K8" si="2">J8/I8*100-100</f>
        <v>#DIV/0!</v>
      </c>
      <c r="L8" s="59">
        <f>C8+F8+I8</f>
        <v>0</v>
      </c>
      <c r="M8" s="60">
        <f>D8+G8+J8</f>
        <v>0</v>
      </c>
      <c r="N8" s="128" t="e">
        <f t="shared" ref="N8" si="3">M8/L8*100-100</f>
        <v>#DIV/0!</v>
      </c>
      <c r="O8" s="59"/>
      <c r="P8" s="60"/>
      <c r="Q8" s="73" t="e">
        <f t="shared" ref="Q8" si="4">P8/O8*100-100</f>
        <v>#DIV/0!</v>
      </c>
      <c r="R8" s="60"/>
      <c r="S8" s="60"/>
      <c r="T8" s="73" t="e">
        <f>S8/R8*100%-100%</f>
        <v>#DIV/0!</v>
      </c>
      <c r="U8" s="60"/>
      <c r="V8" s="60"/>
      <c r="W8" s="127" t="e">
        <f>V8/U8*100%-100%</f>
        <v>#DIV/0!</v>
      </c>
      <c r="X8" s="59">
        <f>O8+R8+U8</f>
        <v>0</v>
      </c>
      <c r="Y8" s="60">
        <f>P8+S8+V8</f>
        <v>0</v>
      </c>
      <c r="Z8" s="129" t="e">
        <f>Y8/X8*100%-100%</f>
        <v>#DIV/0!</v>
      </c>
    </row>
    <row r="9" spans="1:187" s="119" customFormat="1" ht="15" customHeight="1" x14ac:dyDescent="0.2">
      <c r="A9" s="57" t="s">
        <v>21</v>
      </c>
      <c r="B9" s="126" t="s">
        <v>20</v>
      </c>
      <c r="C9" s="26">
        <v>122866</v>
      </c>
      <c r="D9" s="27">
        <v>111498</v>
      </c>
      <c r="E9" s="64">
        <f>D9/C9*100%-100%</f>
        <v>-9.2523562254814173E-2</v>
      </c>
      <c r="F9" s="27">
        <v>2268</v>
      </c>
      <c r="G9" s="27">
        <v>2614</v>
      </c>
      <c r="H9" s="64">
        <f>G9/F9*100%-100%</f>
        <v>0.15255731922398597</v>
      </c>
      <c r="I9" s="27">
        <v>24340</v>
      </c>
      <c r="J9" s="27">
        <v>18826</v>
      </c>
      <c r="K9" s="130">
        <f>J9/I9*100%-100%</f>
        <v>-0.22654067378800324</v>
      </c>
      <c r="L9" s="26">
        <f t="shared" ref="L9:L34" si="5">C9+F9+I9</f>
        <v>149474</v>
      </c>
      <c r="M9" s="27">
        <f t="shared" ref="M9:M34" si="6">D9+G9+J9</f>
        <v>132938</v>
      </c>
      <c r="N9" s="131">
        <f>M9/L9*100%-100%</f>
        <v>-0.11062793529309445</v>
      </c>
      <c r="O9" s="26">
        <v>10891</v>
      </c>
      <c r="P9" s="27">
        <v>9187</v>
      </c>
      <c r="Q9" s="64">
        <f>P9/O9*100%-100%</f>
        <v>-0.1564594619410522</v>
      </c>
      <c r="R9" s="27"/>
      <c r="S9" s="27"/>
      <c r="T9" s="64" t="e">
        <f t="shared" ref="T9:T34" si="7">S9/R9*100%-100%</f>
        <v>#DIV/0!</v>
      </c>
      <c r="U9" s="27">
        <v>19920</v>
      </c>
      <c r="V9" s="27">
        <v>17762</v>
      </c>
      <c r="W9" s="130">
        <f t="shared" ref="W9:W34" si="8">V9/U9*100%-100%</f>
        <v>-0.10833333333333328</v>
      </c>
      <c r="X9" s="26">
        <f t="shared" ref="X9:X34" si="9">O9+R9+U9</f>
        <v>30811</v>
      </c>
      <c r="Y9" s="27">
        <f t="shared" ref="Y9:Y34" si="10">P9+S9+V9</f>
        <v>26949</v>
      </c>
      <c r="Z9" s="131">
        <f t="shared" ref="Z9:Z34" si="11">Y9/X9*100%-100%</f>
        <v>-0.12534484437376259</v>
      </c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</row>
    <row r="10" spans="1:187" s="119" customFormat="1" ht="15" customHeight="1" x14ac:dyDescent="0.2">
      <c r="A10" s="57" t="s">
        <v>23</v>
      </c>
      <c r="B10" s="126" t="s">
        <v>22</v>
      </c>
      <c r="C10" s="26">
        <v>73798</v>
      </c>
      <c r="D10" s="27">
        <v>62270</v>
      </c>
      <c r="E10" s="64">
        <f t="shared" ref="E10:E34" si="12">D10/C10*100%-100%</f>
        <v>-0.15621019539824932</v>
      </c>
      <c r="F10" s="27">
        <v>1861</v>
      </c>
      <c r="G10" s="27">
        <v>1769</v>
      </c>
      <c r="H10" s="64">
        <f t="shared" ref="H10:H34" si="13">G10/F10*100%-100%</f>
        <v>-4.9435787211176807E-2</v>
      </c>
      <c r="I10" s="27">
        <v>23299</v>
      </c>
      <c r="J10" s="27">
        <v>14749</v>
      </c>
      <c r="K10" s="130">
        <f t="shared" ref="K10:K34" si="14">J10/I10*100%-100%</f>
        <v>-0.36696853942229279</v>
      </c>
      <c r="L10" s="26">
        <f t="shared" si="5"/>
        <v>98958</v>
      </c>
      <c r="M10" s="27">
        <f t="shared" si="6"/>
        <v>78788</v>
      </c>
      <c r="N10" s="131">
        <f t="shared" ref="N10:N34" si="15">M10/L10*100%-100%</f>
        <v>-0.2038238444592656</v>
      </c>
      <c r="O10" s="26">
        <v>8103</v>
      </c>
      <c r="P10" s="27">
        <v>6313</v>
      </c>
      <c r="Q10" s="64">
        <f t="shared" ref="Q10:Q34" si="16">P10/O10*100%-100%</f>
        <v>-0.22090583734419356</v>
      </c>
      <c r="R10" s="27"/>
      <c r="S10" s="27"/>
      <c r="T10" s="64" t="e">
        <f t="shared" si="7"/>
        <v>#DIV/0!</v>
      </c>
      <c r="U10" s="27"/>
      <c r="V10" s="27"/>
      <c r="W10" s="130" t="e">
        <f t="shared" si="8"/>
        <v>#DIV/0!</v>
      </c>
      <c r="X10" s="26">
        <f t="shared" si="9"/>
        <v>8103</v>
      </c>
      <c r="Y10" s="27">
        <f t="shared" si="10"/>
        <v>6313</v>
      </c>
      <c r="Z10" s="131">
        <f t="shared" si="11"/>
        <v>-0.22090583734419356</v>
      </c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</row>
    <row r="11" spans="1:187" s="119" customFormat="1" ht="15" customHeight="1" x14ac:dyDescent="0.2">
      <c r="A11" s="57" t="s">
        <v>25</v>
      </c>
      <c r="B11" s="126" t="s">
        <v>24</v>
      </c>
      <c r="C11" s="26">
        <v>344213</v>
      </c>
      <c r="D11" s="27">
        <v>299688</v>
      </c>
      <c r="E11" s="64">
        <f t="shared" si="12"/>
        <v>-0.12935304593376773</v>
      </c>
      <c r="F11" s="27">
        <v>17555</v>
      </c>
      <c r="G11" s="27">
        <v>11093</v>
      </c>
      <c r="H11" s="64">
        <f t="shared" si="13"/>
        <v>-0.36810025633722587</v>
      </c>
      <c r="I11" s="27">
        <v>37299</v>
      </c>
      <c r="J11" s="27">
        <v>33653</v>
      </c>
      <c r="K11" s="130">
        <f t="shared" si="14"/>
        <v>-9.7750609935923216E-2</v>
      </c>
      <c r="L11" s="26">
        <f t="shared" si="5"/>
        <v>399067</v>
      </c>
      <c r="M11" s="27">
        <f t="shared" si="6"/>
        <v>344434</v>
      </c>
      <c r="N11" s="131">
        <f t="shared" si="15"/>
        <v>-0.13690182350332147</v>
      </c>
      <c r="O11" s="26">
        <v>27735</v>
      </c>
      <c r="P11" s="27">
        <v>25603</v>
      </c>
      <c r="Q11" s="64">
        <f t="shared" si="16"/>
        <v>-7.6870380385794079E-2</v>
      </c>
      <c r="R11" s="27">
        <v>5642</v>
      </c>
      <c r="S11" s="27">
        <v>3953</v>
      </c>
      <c r="T11" s="64">
        <f t="shared" si="7"/>
        <v>-0.29936192839418641</v>
      </c>
      <c r="U11" s="27">
        <v>24893</v>
      </c>
      <c r="V11" s="27">
        <v>24192</v>
      </c>
      <c r="W11" s="130">
        <f t="shared" si="8"/>
        <v>-2.8160527055798856E-2</v>
      </c>
      <c r="X11" s="26">
        <f t="shared" si="9"/>
        <v>58270</v>
      </c>
      <c r="Y11" s="27">
        <f t="shared" si="10"/>
        <v>53748</v>
      </c>
      <c r="Z11" s="131">
        <f t="shared" si="11"/>
        <v>-7.7604256049425113E-2</v>
      </c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</row>
    <row r="12" spans="1:187" s="119" customFormat="1" ht="15" customHeight="1" x14ac:dyDescent="0.2">
      <c r="A12" s="57" t="s">
        <v>27</v>
      </c>
      <c r="B12" s="126" t="s">
        <v>26</v>
      </c>
      <c r="C12" s="26">
        <v>205999</v>
      </c>
      <c r="D12" s="27">
        <v>34867</v>
      </c>
      <c r="E12" s="64">
        <f t="shared" si="12"/>
        <v>-0.83074189680532429</v>
      </c>
      <c r="F12" s="27">
        <v>5457</v>
      </c>
      <c r="G12" s="27">
        <v>3098</v>
      </c>
      <c r="H12" s="64">
        <f t="shared" si="13"/>
        <v>-0.43228880337181597</v>
      </c>
      <c r="I12" s="27">
        <v>28147</v>
      </c>
      <c r="J12" s="27">
        <v>12822</v>
      </c>
      <c r="K12" s="130">
        <f t="shared" si="14"/>
        <v>-0.54446299783280638</v>
      </c>
      <c r="L12" s="26">
        <f t="shared" si="5"/>
        <v>239603</v>
      </c>
      <c r="M12" s="27">
        <f t="shared" si="6"/>
        <v>50787</v>
      </c>
      <c r="N12" s="131">
        <f t="shared" si="15"/>
        <v>-0.78803687766847663</v>
      </c>
      <c r="O12" s="26">
        <v>17841</v>
      </c>
      <c r="P12" s="27">
        <v>0</v>
      </c>
      <c r="Q12" s="64"/>
      <c r="R12" s="27"/>
      <c r="S12" s="27"/>
      <c r="T12" s="64" t="e">
        <f t="shared" si="7"/>
        <v>#DIV/0!</v>
      </c>
      <c r="U12" s="27">
        <v>13249</v>
      </c>
      <c r="V12" s="27">
        <v>9504</v>
      </c>
      <c r="W12" s="130">
        <f t="shared" si="8"/>
        <v>-0.28266284247867768</v>
      </c>
      <c r="X12" s="26">
        <f t="shared" si="9"/>
        <v>31090</v>
      </c>
      <c r="Y12" s="27">
        <f t="shared" si="10"/>
        <v>9504</v>
      </c>
      <c r="Z12" s="131">
        <f t="shared" si="11"/>
        <v>-0.69430685107751688</v>
      </c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</row>
    <row r="13" spans="1:187" s="119" customFormat="1" ht="15" customHeight="1" x14ac:dyDescent="0.2">
      <c r="A13" s="57" t="s">
        <v>29</v>
      </c>
      <c r="B13" s="126" t="s">
        <v>28</v>
      </c>
      <c r="C13" s="26">
        <v>115226</v>
      </c>
      <c r="D13" s="27">
        <v>105275</v>
      </c>
      <c r="E13" s="64">
        <f t="shared" si="12"/>
        <v>-8.6360717199243209E-2</v>
      </c>
      <c r="F13" s="27">
        <v>3012</v>
      </c>
      <c r="G13" s="27">
        <v>2656</v>
      </c>
      <c r="H13" s="64">
        <f t="shared" si="13"/>
        <v>-0.11819389110225764</v>
      </c>
      <c r="I13" s="27">
        <v>62267</v>
      </c>
      <c r="J13" s="27">
        <v>67458</v>
      </c>
      <c r="K13" s="130">
        <f t="shared" si="14"/>
        <v>8.3366791398332918E-2</v>
      </c>
      <c r="L13" s="26">
        <f t="shared" si="5"/>
        <v>180505</v>
      </c>
      <c r="M13" s="27">
        <f t="shared" si="6"/>
        <v>175389</v>
      </c>
      <c r="N13" s="131">
        <f t="shared" si="15"/>
        <v>-2.8342705188221906E-2</v>
      </c>
      <c r="O13" s="26">
        <v>11007</v>
      </c>
      <c r="P13" s="27">
        <v>9683</v>
      </c>
      <c r="Q13" s="64">
        <f t="shared" si="16"/>
        <v>-0.12028709003361493</v>
      </c>
      <c r="R13" s="27"/>
      <c r="S13" s="27"/>
      <c r="T13" s="64" t="e">
        <f t="shared" si="7"/>
        <v>#DIV/0!</v>
      </c>
      <c r="U13" s="27"/>
      <c r="V13" s="27"/>
      <c r="W13" s="130" t="e">
        <f t="shared" si="8"/>
        <v>#DIV/0!</v>
      </c>
      <c r="X13" s="26">
        <f t="shared" si="9"/>
        <v>11007</v>
      </c>
      <c r="Y13" s="27">
        <f t="shared" si="10"/>
        <v>9683</v>
      </c>
      <c r="Z13" s="131">
        <f t="shared" si="11"/>
        <v>-0.12028709003361493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</row>
    <row r="14" spans="1:187" s="119" customFormat="1" ht="15" customHeight="1" x14ac:dyDescent="0.2">
      <c r="A14" s="57" t="s">
        <v>31</v>
      </c>
      <c r="B14" s="126" t="s">
        <v>30</v>
      </c>
      <c r="C14" s="26">
        <v>92259</v>
      </c>
      <c r="D14" s="27">
        <v>90396</v>
      </c>
      <c r="E14" s="64">
        <f t="shared" si="12"/>
        <v>-2.0193151887620719E-2</v>
      </c>
      <c r="F14" s="27">
        <v>2095</v>
      </c>
      <c r="G14" s="27">
        <v>2155</v>
      </c>
      <c r="H14" s="64">
        <f t="shared" si="13"/>
        <v>2.8639618138424749E-2</v>
      </c>
      <c r="I14" s="27">
        <v>10059</v>
      </c>
      <c r="J14" s="27">
        <v>8558</v>
      </c>
      <c r="K14" s="130">
        <f t="shared" si="14"/>
        <v>-0.14921960433442694</v>
      </c>
      <c r="L14" s="26">
        <f t="shared" si="5"/>
        <v>104413</v>
      </c>
      <c r="M14" s="27">
        <f t="shared" si="6"/>
        <v>101109</v>
      </c>
      <c r="N14" s="131">
        <f t="shared" si="15"/>
        <v>-3.1643569287349238E-2</v>
      </c>
      <c r="O14" s="26">
        <v>13273</v>
      </c>
      <c r="P14" s="27">
        <v>11660</v>
      </c>
      <c r="Q14" s="64">
        <f t="shared" si="16"/>
        <v>-0.1215249001732841</v>
      </c>
      <c r="R14" s="27"/>
      <c r="S14" s="27"/>
      <c r="T14" s="64" t="e">
        <f t="shared" si="7"/>
        <v>#DIV/0!</v>
      </c>
      <c r="U14" s="27"/>
      <c r="V14" s="27"/>
      <c r="W14" s="130" t="e">
        <f t="shared" si="8"/>
        <v>#DIV/0!</v>
      </c>
      <c r="X14" s="26">
        <f t="shared" si="9"/>
        <v>13273</v>
      </c>
      <c r="Y14" s="27">
        <f t="shared" si="10"/>
        <v>11660</v>
      </c>
      <c r="Z14" s="131">
        <f t="shared" si="11"/>
        <v>-0.1215249001732841</v>
      </c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</row>
    <row r="15" spans="1:187" s="119" customFormat="1" ht="15" customHeight="1" x14ac:dyDescent="0.2">
      <c r="A15" s="57" t="s">
        <v>33</v>
      </c>
      <c r="B15" s="126" t="s">
        <v>32</v>
      </c>
      <c r="C15" s="26">
        <v>177584</v>
      </c>
      <c r="D15" s="27">
        <v>76991</v>
      </c>
      <c r="E15" s="64">
        <f t="shared" si="12"/>
        <v>-0.56645305883412922</v>
      </c>
      <c r="F15" s="27">
        <v>7410</v>
      </c>
      <c r="G15" s="27">
        <v>6049</v>
      </c>
      <c r="H15" s="64">
        <f t="shared" si="13"/>
        <v>-0.18367071524966261</v>
      </c>
      <c r="I15" s="27">
        <v>20126</v>
      </c>
      <c r="J15" s="27">
        <v>12929</v>
      </c>
      <c r="K15" s="130">
        <f t="shared" si="14"/>
        <v>-0.35759713803040838</v>
      </c>
      <c r="L15" s="26">
        <f t="shared" si="5"/>
        <v>205120</v>
      </c>
      <c r="M15" s="27">
        <f t="shared" si="6"/>
        <v>95969</v>
      </c>
      <c r="N15" s="131">
        <f t="shared" si="15"/>
        <v>-0.53213241029641178</v>
      </c>
      <c r="O15" s="26">
        <v>18138</v>
      </c>
      <c r="P15" s="27">
        <v>11353</v>
      </c>
      <c r="Q15" s="64">
        <f t="shared" si="16"/>
        <v>-0.37407652442386152</v>
      </c>
      <c r="R15" s="27"/>
      <c r="S15" s="27"/>
      <c r="T15" s="64" t="e">
        <f t="shared" si="7"/>
        <v>#DIV/0!</v>
      </c>
      <c r="U15" s="27"/>
      <c r="V15" s="27"/>
      <c r="W15" s="130" t="e">
        <f t="shared" si="8"/>
        <v>#DIV/0!</v>
      </c>
      <c r="X15" s="26">
        <f t="shared" si="9"/>
        <v>18138</v>
      </c>
      <c r="Y15" s="27">
        <f t="shared" si="10"/>
        <v>11353</v>
      </c>
      <c r="Z15" s="131">
        <f t="shared" si="11"/>
        <v>-0.37407652442386152</v>
      </c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</row>
    <row r="16" spans="1:187" s="119" customFormat="1" ht="15" customHeight="1" x14ac:dyDescent="0.2">
      <c r="A16" s="57" t="s">
        <v>35</v>
      </c>
      <c r="B16" s="126" t="s">
        <v>34</v>
      </c>
      <c r="C16" s="26">
        <v>78231</v>
      </c>
      <c r="D16" s="27">
        <v>64848</v>
      </c>
      <c r="E16" s="64">
        <f t="shared" si="12"/>
        <v>-0.17107029182804767</v>
      </c>
      <c r="F16" s="27">
        <v>2467</v>
      </c>
      <c r="G16" s="27">
        <v>2383</v>
      </c>
      <c r="H16" s="64">
        <f t="shared" si="13"/>
        <v>-3.4049452776651834E-2</v>
      </c>
      <c r="I16" s="27">
        <v>10642</v>
      </c>
      <c r="J16" s="27">
        <v>9058</v>
      </c>
      <c r="K16" s="130">
        <f t="shared" si="14"/>
        <v>-0.14884420221762829</v>
      </c>
      <c r="L16" s="26">
        <f t="shared" si="5"/>
        <v>91340</v>
      </c>
      <c r="M16" s="27">
        <f t="shared" si="6"/>
        <v>76289</v>
      </c>
      <c r="N16" s="131">
        <f t="shared" si="15"/>
        <v>-0.16477994306984889</v>
      </c>
      <c r="O16" s="26">
        <v>7872</v>
      </c>
      <c r="P16" s="27">
        <v>6164</v>
      </c>
      <c r="Q16" s="64">
        <f t="shared" si="16"/>
        <v>-0.21697154471544711</v>
      </c>
      <c r="R16" s="27"/>
      <c r="S16" s="27"/>
      <c r="T16" s="64" t="e">
        <f t="shared" si="7"/>
        <v>#DIV/0!</v>
      </c>
      <c r="U16" s="27"/>
      <c r="V16" s="27"/>
      <c r="W16" s="130" t="e">
        <f t="shared" si="8"/>
        <v>#DIV/0!</v>
      </c>
      <c r="X16" s="26">
        <f t="shared" si="9"/>
        <v>7872</v>
      </c>
      <c r="Y16" s="27">
        <f t="shared" si="10"/>
        <v>6164</v>
      </c>
      <c r="Z16" s="131">
        <f t="shared" si="11"/>
        <v>-0.21697154471544711</v>
      </c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</row>
    <row r="17" spans="1:187" s="119" customFormat="1" ht="15" customHeight="1" x14ac:dyDescent="0.2">
      <c r="A17" s="57" t="s">
        <v>37</v>
      </c>
      <c r="B17" s="126" t="s">
        <v>36</v>
      </c>
      <c r="C17" s="26">
        <v>167791</v>
      </c>
      <c r="D17" s="27">
        <v>138565</v>
      </c>
      <c r="E17" s="64">
        <f t="shared" si="12"/>
        <v>-0.17418097514169417</v>
      </c>
      <c r="F17" s="27">
        <v>8004</v>
      </c>
      <c r="G17" s="27">
        <v>7246</v>
      </c>
      <c r="H17" s="64">
        <f t="shared" si="13"/>
        <v>-9.4702648675662138E-2</v>
      </c>
      <c r="I17" s="27">
        <v>28620</v>
      </c>
      <c r="J17" s="27">
        <v>24562</v>
      </c>
      <c r="K17" s="130">
        <f t="shared" si="14"/>
        <v>-0.1417889587700909</v>
      </c>
      <c r="L17" s="26">
        <f>C17+F17+I17</f>
        <v>204415</v>
      </c>
      <c r="M17" s="27">
        <f>D17+G17+J17</f>
        <v>170373</v>
      </c>
      <c r="N17" s="131">
        <f t="shared" si="15"/>
        <v>-0.16653376709145606</v>
      </c>
      <c r="O17" s="26"/>
      <c r="P17" s="27"/>
      <c r="Q17" s="64" t="e">
        <f t="shared" si="16"/>
        <v>#DIV/0!</v>
      </c>
      <c r="R17" s="27"/>
      <c r="S17" s="27"/>
      <c r="T17" s="64" t="e">
        <f t="shared" si="7"/>
        <v>#DIV/0!</v>
      </c>
      <c r="U17" s="27"/>
      <c r="V17" s="27"/>
      <c r="W17" s="130" t="e">
        <f t="shared" si="8"/>
        <v>#DIV/0!</v>
      </c>
      <c r="X17" s="26">
        <f t="shared" si="9"/>
        <v>0</v>
      </c>
      <c r="Y17" s="27">
        <f t="shared" si="10"/>
        <v>0</v>
      </c>
      <c r="Z17" s="131" t="e">
        <f t="shared" si="11"/>
        <v>#DIV/0!</v>
      </c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</row>
    <row r="18" spans="1:187" s="119" customFormat="1" ht="15" customHeight="1" x14ac:dyDescent="0.2">
      <c r="A18" s="57" t="s">
        <v>39</v>
      </c>
      <c r="B18" s="126" t="s">
        <v>38</v>
      </c>
      <c r="C18" s="26">
        <v>73768</v>
      </c>
      <c r="D18" s="27">
        <v>65475</v>
      </c>
      <c r="E18" s="64">
        <f t="shared" si="12"/>
        <v>-0.11242001952065939</v>
      </c>
      <c r="F18" s="27">
        <v>2302</v>
      </c>
      <c r="G18" s="27">
        <v>1617</v>
      </c>
      <c r="H18" s="64">
        <f t="shared" si="13"/>
        <v>-0.29756733275412683</v>
      </c>
      <c r="I18" s="27">
        <v>15454</v>
      </c>
      <c r="J18" s="27">
        <v>12127</v>
      </c>
      <c r="K18" s="130">
        <f t="shared" si="14"/>
        <v>-0.21528406884948881</v>
      </c>
      <c r="L18" s="26">
        <f t="shared" si="5"/>
        <v>91524</v>
      </c>
      <c r="M18" s="27">
        <f t="shared" si="6"/>
        <v>79219</v>
      </c>
      <c r="N18" s="131">
        <f t="shared" si="15"/>
        <v>-0.13444560989467247</v>
      </c>
      <c r="O18" s="26">
        <v>6237</v>
      </c>
      <c r="P18" s="27">
        <v>5747</v>
      </c>
      <c r="Q18" s="64">
        <f t="shared" si="16"/>
        <v>-7.8563411896745206E-2</v>
      </c>
      <c r="R18" s="27"/>
      <c r="S18" s="27"/>
      <c r="T18" s="64" t="e">
        <f t="shared" si="7"/>
        <v>#DIV/0!</v>
      </c>
      <c r="U18" s="27"/>
      <c r="V18" s="27"/>
      <c r="W18" s="130" t="e">
        <f t="shared" si="8"/>
        <v>#DIV/0!</v>
      </c>
      <c r="X18" s="26">
        <f>O18+R18+U18</f>
        <v>6237</v>
      </c>
      <c r="Y18" s="27">
        <f>P18+S18+V18</f>
        <v>5747</v>
      </c>
      <c r="Z18" s="131">
        <f t="shared" si="11"/>
        <v>-7.8563411896745206E-2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</row>
    <row r="19" spans="1:187" s="119" customFormat="1" ht="15" customHeight="1" x14ac:dyDescent="0.2">
      <c r="A19" s="57" t="s">
        <v>41</v>
      </c>
      <c r="B19" s="126" t="s">
        <v>40</v>
      </c>
      <c r="C19" s="26">
        <v>76423</v>
      </c>
      <c r="D19" s="27"/>
      <c r="E19" s="64"/>
      <c r="F19" s="27">
        <v>2720</v>
      </c>
      <c r="G19" s="27">
        <v>1171</v>
      </c>
      <c r="H19" s="64">
        <f t="shared" si="13"/>
        <v>-0.56948529411764703</v>
      </c>
      <c r="I19" s="27">
        <v>12178</v>
      </c>
      <c r="J19" s="27">
        <v>4762</v>
      </c>
      <c r="K19" s="130">
        <f t="shared" si="14"/>
        <v>-0.60896698965347351</v>
      </c>
      <c r="L19" s="26">
        <f t="shared" si="5"/>
        <v>91321</v>
      </c>
      <c r="M19" s="27">
        <f t="shared" si="6"/>
        <v>5933</v>
      </c>
      <c r="N19" s="131">
        <f t="shared" si="15"/>
        <v>-0.93503137284961835</v>
      </c>
      <c r="O19" s="26">
        <v>6139</v>
      </c>
      <c r="P19" s="27">
        <v>0</v>
      </c>
      <c r="Q19" s="64">
        <f t="shared" si="16"/>
        <v>-1</v>
      </c>
      <c r="R19" s="27"/>
      <c r="S19" s="27"/>
      <c r="T19" s="64" t="e">
        <f t="shared" si="7"/>
        <v>#DIV/0!</v>
      </c>
      <c r="U19" s="27"/>
      <c r="V19" s="27"/>
      <c r="W19" s="130" t="e">
        <f t="shared" si="8"/>
        <v>#DIV/0!</v>
      </c>
      <c r="X19" s="26">
        <f t="shared" si="9"/>
        <v>6139</v>
      </c>
      <c r="Y19" s="27">
        <f t="shared" si="10"/>
        <v>0</v>
      </c>
      <c r="Z19" s="131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</row>
    <row r="20" spans="1:187" s="119" customFormat="1" ht="15" customHeight="1" x14ac:dyDescent="0.2">
      <c r="A20" s="57" t="s">
        <v>43</v>
      </c>
      <c r="B20" s="126" t="s">
        <v>42</v>
      </c>
      <c r="C20" s="26">
        <v>197399</v>
      </c>
      <c r="D20" s="27">
        <v>166224</v>
      </c>
      <c r="E20" s="64">
        <f t="shared" si="12"/>
        <v>-0.15792886488786673</v>
      </c>
      <c r="F20" s="27">
        <v>6980</v>
      </c>
      <c r="G20" s="27">
        <v>6324</v>
      </c>
      <c r="H20" s="64">
        <f t="shared" si="13"/>
        <v>-9.3982808022922582E-2</v>
      </c>
      <c r="I20" s="27">
        <v>32324</v>
      </c>
      <c r="J20" s="27">
        <v>29917</v>
      </c>
      <c r="K20" s="130">
        <f t="shared" si="14"/>
        <v>-7.4464793961143472E-2</v>
      </c>
      <c r="L20" s="26">
        <f t="shared" si="5"/>
        <v>236703</v>
      </c>
      <c r="M20" s="27">
        <f t="shared" si="6"/>
        <v>202465</v>
      </c>
      <c r="N20" s="131">
        <f t="shared" si="15"/>
        <v>-0.1446453995090895</v>
      </c>
      <c r="O20" s="26">
        <v>19550</v>
      </c>
      <c r="P20" s="27">
        <v>15854</v>
      </c>
      <c r="Q20" s="64">
        <f t="shared" si="16"/>
        <v>-0.18905370843989766</v>
      </c>
      <c r="R20" s="27">
        <v>3161</v>
      </c>
      <c r="S20" s="27">
        <v>2642</v>
      </c>
      <c r="T20" s="64">
        <f t="shared" si="7"/>
        <v>-0.16418854792787096</v>
      </c>
      <c r="U20" s="27">
        <v>26541</v>
      </c>
      <c r="V20" s="27">
        <v>23743</v>
      </c>
      <c r="W20" s="130">
        <f t="shared" si="8"/>
        <v>-0.10542180023360082</v>
      </c>
      <c r="X20" s="26">
        <f t="shared" si="9"/>
        <v>49252</v>
      </c>
      <c r="Y20" s="27">
        <f t="shared" si="10"/>
        <v>42239</v>
      </c>
      <c r="Z20" s="131">
        <f t="shared" si="11"/>
        <v>-0.14239015674490374</v>
      </c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</row>
    <row r="21" spans="1:187" s="119" customFormat="1" ht="15" customHeight="1" x14ac:dyDescent="0.2">
      <c r="A21" s="57" t="s">
        <v>69</v>
      </c>
      <c r="B21" s="126" t="s">
        <v>44</v>
      </c>
      <c r="C21" s="26">
        <v>420633</v>
      </c>
      <c r="D21" s="27">
        <v>296763</v>
      </c>
      <c r="E21" s="64">
        <f t="shared" si="12"/>
        <v>-0.29448474085485443</v>
      </c>
      <c r="F21" s="27">
        <v>36757</v>
      </c>
      <c r="G21" s="27">
        <v>30650</v>
      </c>
      <c r="H21" s="64">
        <f t="shared" si="13"/>
        <v>-0.16614522403895859</v>
      </c>
      <c r="I21" s="27">
        <v>76729</v>
      </c>
      <c r="J21" s="27">
        <v>61569</v>
      </c>
      <c r="K21" s="130">
        <f t="shared" si="14"/>
        <v>-0.19757849053161125</v>
      </c>
      <c r="L21" s="26">
        <f t="shared" si="5"/>
        <v>534119</v>
      </c>
      <c r="M21" s="27">
        <f t="shared" si="6"/>
        <v>388982</v>
      </c>
      <c r="N21" s="131">
        <f t="shared" si="15"/>
        <v>-0.2717315804156003</v>
      </c>
      <c r="O21" s="26">
        <v>88017</v>
      </c>
      <c r="P21" s="27">
        <v>56357</v>
      </c>
      <c r="Q21" s="64">
        <f t="shared" si="16"/>
        <v>-0.35970323914698299</v>
      </c>
      <c r="R21" s="27">
        <v>14902</v>
      </c>
      <c r="S21" s="27">
        <v>10935</v>
      </c>
      <c r="T21" s="64">
        <f t="shared" si="7"/>
        <v>-0.26620587840558319</v>
      </c>
      <c r="U21" s="27">
        <v>38232</v>
      </c>
      <c r="V21" s="27">
        <v>32788</v>
      </c>
      <c r="W21" s="130">
        <f t="shared" si="8"/>
        <v>-0.14239380623561415</v>
      </c>
      <c r="X21" s="26">
        <f t="shared" si="9"/>
        <v>141151</v>
      </c>
      <c r="Y21" s="27">
        <f t="shared" si="10"/>
        <v>100080</v>
      </c>
      <c r="Z21" s="131">
        <f t="shared" si="11"/>
        <v>-0.29097207954601811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</row>
    <row r="22" spans="1:187" s="119" customFormat="1" ht="15" customHeight="1" x14ac:dyDescent="0.2">
      <c r="A22" s="57" t="s">
        <v>71</v>
      </c>
      <c r="B22" s="126" t="s">
        <v>46</v>
      </c>
      <c r="C22" s="26"/>
      <c r="D22" s="27"/>
      <c r="E22" s="64" t="e">
        <f t="shared" si="12"/>
        <v>#DIV/0!</v>
      </c>
      <c r="F22" s="68"/>
      <c r="G22" s="68"/>
      <c r="H22" s="64" t="e">
        <f t="shared" si="13"/>
        <v>#DIV/0!</v>
      </c>
      <c r="I22" s="68"/>
      <c r="J22" s="68"/>
      <c r="K22" s="130" t="e">
        <f t="shared" si="14"/>
        <v>#DIV/0!</v>
      </c>
      <c r="L22" s="26">
        <f t="shared" si="5"/>
        <v>0</v>
      </c>
      <c r="M22" s="27">
        <f t="shared" si="6"/>
        <v>0</v>
      </c>
      <c r="N22" s="131" t="e">
        <f t="shared" si="15"/>
        <v>#DIV/0!</v>
      </c>
      <c r="O22" s="133"/>
      <c r="P22" s="68"/>
      <c r="Q22" s="64" t="e">
        <f t="shared" si="16"/>
        <v>#DIV/0!</v>
      </c>
      <c r="R22" s="68"/>
      <c r="S22" s="68"/>
      <c r="T22" s="64" t="e">
        <f t="shared" si="7"/>
        <v>#DIV/0!</v>
      </c>
      <c r="U22" s="68"/>
      <c r="V22" s="68"/>
      <c r="W22" s="130" t="e">
        <f t="shared" si="8"/>
        <v>#DIV/0!</v>
      </c>
      <c r="X22" s="26">
        <f t="shared" si="9"/>
        <v>0</v>
      </c>
      <c r="Y22" s="27">
        <f t="shared" si="10"/>
        <v>0</v>
      </c>
      <c r="Z22" s="131" t="e">
        <f t="shared" si="11"/>
        <v>#DIV/0!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</row>
    <row r="23" spans="1:187" s="119" customFormat="1" ht="15" customHeight="1" x14ac:dyDescent="0.2">
      <c r="A23" s="57" t="s">
        <v>45</v>
      </c>
      <c r="B23" s="126" t="s">
        <v>48</v>
      </c>
      <c r="C23" s="26">
        <v>105243</v>
      </c>
      <c r="D23" s="27">
        <v>69682</v>
      </c>
      <c r="E23" s="64">
        <f t="shared" si="12"/>
        <v>-0.33789420674059079</v>
      </c>
      <c r="F23" s="27">
        <v>4192</v>
      </c>
      <c r="G23" s="27">
        <v>2231</v>
      </c>
      <c r="H23" s="64">
        <f t="shared" si="13"/>
        <v>-0.46779580152671751</v>
      </c>
      <c r="I23" s="27">
        <v>17201</v>
      </c>
      <c r="J23" s="27">
        <v>11704</v>
      </c>
      <c r="K23" s="130">
        <f t="shared" si="14"/>
        <v>-0.31957444334631713</v>
      </c>
      <c r="L23" s="26">
        <f t="shared" si="5"/>
        <v>126636</v>
      </c>
      <c r="M23" s="27">
        <f t="shared" si="6"/>
        <v>83617</v>
      </c>
      <c r="N23" s="131">
        <f t="shared" si="15"/>
        <v>-0.33970592880381567</v>
      </c>
      <c r="O23" s="26">
        <v>14550</v>
      </c>
      <c r="P23" s="27">
        <v>4924</v>
      </c>
      <c r="Q23" s="64">
        <f t="shared" si="16"/>
        <v>-0.66158075601374566</v>
      </c>
      <c r="R23" s="27"/>
      <c r="S23" s="27"/>
      <c r="T23" s="64" t="e">
        <f t="shared" si="7"/>
        <v>#DIV/0!</v>
      </c>
      <c r="U23" s="27"/>
      <c r="V23" s="27"/>
      <c r="W23" s="130" t="e">
        <f t="shared" si="8"/>
        <v>#DIV/0!</v>
      </c>
      <c r="X23" s="26">
        <f t="shared" si="9"/>
        <v>14550</v>
      </c>
      <c r="Y23" s="27">
        <f t="shared" si="10"/>
        <v>4924</v>
      </c>
      <c r="Z23" s="131">
        <f t="shared" si="11"/>
        <v>-0.66158075601374566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</row>
    <row r="24" spans="1:187" s="119" customFormat="1" ht="15" customHeight="1" x14ac:dyDescent="0.2">
      <c r="A24" s="57" t="s">
        <v>47</v>
      </c>
      <c r="B24" s="126" t="s">
        <v>50</v>
      </c>
      <c r="C24" s="26">
        <v>269200</v>
      </c>
      <c r="D24" s="27">
        <v>225503</v>
      </c>
      <c r="E24" s="64">
        <f t="shared" si="12"/>
        <v>-0.16232169390787521</v>
      </c>
      <c r="F24" s="27">
        <v>8451</v>
      </c>
      <c r="G24" s="27">
        <v>7459</v>
      </c>
      <c r="H24" s="64">
        <f t="shared" si="13"/>
        <v>-0.11738255827712696</v>
      </c>
      <c r="I24" s="27">
        <v>35803</v>
      </c>
      <c r="J24" s="27">
        <v>32520</v>
      </c>
      <c r="K24" s="130">
        <f t="shared" si="14"/>
        <v>-9.1696226573192208E-2</v>
      </c>
      <c r="L24" s="26">
        <f t="shared" si="5"/>
        <v>313454</v>
      </c>
      <c r="M24" s="27">
        <f t="shared" si="6"/>
        <v>265482</v>
      </c>
      <c r="N24" s="131">
        <f t="shared" si="15"/>
        <v>-0.15304318975033016</v>
      </c>
      <c r="O24" s="26">
        <v>27682</v>
      </c>
      <c r="P24" s="27">
        <v>23296</v>
      </c>
      <c r="Q24" s="64">
        <f t="shared" si="16"/>
        <v>-0.15844230908171375</v>
      </c>
      <c r="R24" s="27">
        <v>3480</v>
      </c>
      <c r="S24" s="27">
        <v>1814</v>
      </c>
      <c r="T24" s="64">
        <f t="shared" si="7"/>
        <v>-0.47873563218390802</v>
      </c>
      <c r="U24" s="27">
        <v>18005</v>
      </c>
      <c r="V24" s="27">
        <v>11484</v>
      </c>
      <c r="W24" s="130">
        <f t="shared" si="8"/>
        <v>-0.36217717300749797</v>
      </c>
      <c r="X24" s="26">
        <f t="shared" si="9"/>
        <v>49167</v>
      </c>
      <c r="Y24" s="27">
        <f t="shared" si="10"/>
        <v>36594</v>
      </c>
      <c r="Z24" s="131">
        <f t="shared" si="11"/>
        <v>-0.25572030020135461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</row>
    <row r="25" spans="1:187" s="119" customFormat="1" ht="15" customHeight="1" x14ac:dyDescent="0.2">
      <c r="A25" s="57" t="s">
        <v>49</v>
      </c>
      <c r="B25" s="126" t="s">
        <v>52</v>
      </c>
      <c r="C25" s="26">
        <v>136287</v>
      </c>
      <c r="D25" s="27">
        <v>152162</v>
      </c>
      <c r="E25" s="64">
        <f t="shared" si="12"/>
        <v>0.11648212962351501</v>
      </c>
      <c r="F25" s="27">
        <v>3779</v>
      </c>
      <c r="G25" s="27">
        <v>3343</v>
      </c>
      <c r="H25" s="64">
        <f t="shared" si="13"/>
        <v>-0.11537443768192646</v>
      </c>
      <c r="I25" s="27">
        <v>23003</v>
      </c>
      <c r="J25" s="27">
        <v>16725</v>
      </c>
      <c r="K25" s="130">
        <f t="shared" si="14"/>
        <v>-0.27292092335782292</v>
      </c>
      <c r="L25" s="26">
        <f t="shared" si="5"/>
        <v>163069</v>
      </c>
      <c r="M25" s="27">
        <f t="shared" si="6"/>
        <v>172230</v>
      </c>
      <c r="N25" s="131">
        <f t="shared" si="15"/>
        <v>5.6178672831746157E-2</v>
      </c>
      <c r="O25" s="26">
        <v>10851</v>
      </c>
      <c r="P25" s="27">
        <v>15770</v>
      </c>
      <c r="Q25" s="64">
        <f t="shared" si="16"/>
        <v>0.45332227444475159</v>
      </c>
      <c r="R25" s="27"/>
      <c r="S25" s="27"/>
      <c r="T25" s="64" t="e">
        <f t="shared" si="7"/>
        <v>#DIV/0!</v>
      </c>
      <c r="U25" s="27"/>
      <c r="V25" s="27"/>
      <c r="W25" s="130" t="e">
        <f t="shared" si="8"/>
        <v>#DIV/0!</v>
      </c>
      <c r="X25" s="26">
        <f t="shared" si="9"/>
        <v>10851</v>
      </c>
      <c r="Y25" s="27">
        <f t="shared" si="10"/>
        <v>15770</v>
      </c>
      <c r="Z25" s="131">
        <f t="shared" si="11"/>
        <v>0.45332227444475159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</row>
    <row r="26" spans="1:187" s="119" customFormat="1" ht="15" customHeight="1" x14ac:dyDescent="0.2">
      <c r="A26" s="57" t="s">
        <v>51</v>
      </c>
      <c r="B26" s="126" t="s">
        <v>54</v>
      </c>
      <c r="C26" s="26">
        <v>83273</v>
      </c>
      <c r="D26" s="27">
        <v>69663</v>
      </c>
      <c r="E26" s="64">
        <f t="shared" si="12"/>
        <v>-0.16343832935044977</v>
      </c>
      <c r="F26" s="27">
        <v>2388</v>
      </c>
      <c r="G26" s="27">
        <v>2535</v>
      </c>
      <c r="H26" s="64">
        <f t="shared" si="13"/>
        <v>6.1557788944723635E-2</v>
      </c>
      <c r="I26" s="27">
        <v>26024</v>
      </c>
      <c r="J26" s="27">
        <v>67370</v>
      </c>
      <c r="K26" s="130">
        <f t="shared" si="14"/>
        <v>1.5887642176452506</v>
      </c>
      <c r="L26" s="26">
        <f t="shared" si="5"/>
        <v>111685</v>
      </c>
      <c r="M26" s="27">
        <f t="shared" si="6"/>
        <v>139568</v>
      </c>
      <c r="N26" s="131">
        <f t="shared" si="15"/>
        <v>0.24965751891480492</v>
      </c>
      <c r="O26" s="26">
        <v>6628</v>
      </c>
      <c r="P26" s="27">
        <v>5352</v>
      </c>
      <c r="Q26" s="64">
        <f t="shared" si="16"/>
        <v>-0.19251659625829809</v>
      </c>
      <c r="R26" s="27">
        <v>2947</v>
      </c>
      <c r="S26" s="27">
        <v>2461</v>
      </c>
      <c r="T26" s="64">
        <f t="shared" si="7"/>
        <v>-0.16491347132677303</v>
      </c>
      <c r="U26" s="27"/>
      <c r="V26" s="27"/>
      <c r="W26" s="130" t="e">
        <f t="shared" si="8"/>
        <v>#DIV/0!</v>
      </c>
      <c r="X26" s="26">
        <f t="shared" si="9"/>
        <v>9575</v>
      </c>
      <c r="Y26" s="27">
        <f t="shared" si="10"/>
        <v>7813</v>
      </c>
      <c r="Z26" s="131">
        <f t="shared" si="11"/>
        <v>-0.18402088772845948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</row>
    <row r="27" spans="1:187" s="119" customFormat="1" ht="15" customHeight="1" x14ac:dyDescent="0.2">
      <c r="A27" s="57" t="s">
        <v>53</v>
      </c>
      <c r="B27" s="126" t="s">
        <v>56</v>
      </c>
      <c r="C27" s="26">
        <v>91380</v>
      </c>
      <c r="D27" s="27">
        <v>69792</v>
      </c>
      <c r="E27" s="64">
        <f t="shared" si="12"/>
        <v>-0.23624425476034139</v>
      </c>
      <c r="F27" s="27">
        <v>2771</v>
      </c>
      <c r="G27" s="27">
        <v>2197</v>
      </c>
      <c r="H27" s="64">
        <f t="shared" si="13"/>
        <v>-0.20714543486106096</v>
      </c>
      <c r="I27" s="27">
        <v>19770</v>
      </c>
      <c r="J27" s="27">
        <v>14622</v>
      </c>
      <c r="K27" s="130">
        <f t="shared" si="14"/>
        <v>-0.26039453717754169</v>
      </c>
      <c r="L27" s="26">
        <f t="shared" si="5"/>
        <v>113921</v>
      </c>
      <c r="M27" s="27">
        <f t="shared" si="6"/>
        <v>86611</v>
      </c>
      <c r="N27" s="131">
        <f t="shared" si="15"/>
        <v>-0.23972753048164952</v>
      </c>
      <c r="O27" s="26">
        <v>8520</v>
      </c>
      <c r="P27" s="27">
        <v>6773</v>
      </c>
      <c r="Q27" s="64">
        <f t="shared" si="16"/>
        <v>-0.20504694835680748</v>
      </c>
      <c r="R27" s="27"/>
      <c r="S27" s="27"/>
      <c r="T27" s="64" t="e">
        <f t="shared" si="7"/>
        <v>#DIV/0!</v>
      </c>
      <c r="U27" s="27"/>
      <c r="V27" s="27"/>
      <c r="W27" s="130" t="e">
        <f t="shared" si="8"/>
        <v>#DIV/0!</v>
      </c>
      <c r="X27" s="26">
        <f t="shared" si="9"/>
        <v>8520</v>
      </c>
      <c r="Y27" s="27">
        <f t="shared" si="10"/>
        <v>6773</v>
      </c>
      <c r="Z27" s="131">
        <f t="shared" si="11"/>
        <v>-0.20504694835680748</v>
      </c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</row>
    <row r="28" spans="1:187" s="119" customFormat="1" ht="15" customHeight="1" x14ac:dyDescent="0.2">
      <c r="A28" s="57" t="s">
        <v>55</v>
      </c>
      <c r="B28" s="126" t="s">
        <v>58</v>
      </c>
      <c r="C28" s="26">
        <v>65331</v>
      </c>
      <c r="D28" s="27">
        <v>54749</v>
      </c>
      <c r="E28" s="64">
        <f t="shared" si="12"/>
        <v>-0.16197517258269423</v>
      </c>
      <c r="F28" s="27">
        <v>1725</v>
      </c>
      <c r="G28" s="27">
        <v>1627</v>
      </c>
      <c r="H28" s="64">
        <f t="shared" si="13"/>
        <v>-5.6811594202898497E-2</v>
      </c>
      <c r="I28" s="27">
        <v>11824</v>
      </c>
      <c r="J28" s="27">
        <v>7238</v>
      </c>
      <c r="K28" s="130">
        <f t="shared" si="14"/>
        <v>-0.38785520974289578</v>
      </c>
      <c r="L28" s="26">
        <f t="shared" si="5"/>
        <v>78880</v>
      </c>
      <c r="M28" s="27">
        <f t="shared" si="6"/>
        <v>63614</v>
      </c>
      <c r="N28" s="131">
        <f t="shared" si="15"/>
        <v>-0.19353448275862073</v>
      </c>
      <c r="O28" s="26">
        <v>7602</v>
      </c>
      <c r="P28" s="27">
        <v>5956</v>
      </c>
      <c r="Q28" s="64">
        <f t="shared" si="16"/>
        <v>-0.21652196790318334</v>
      </c>
      <c r="R28" s="27"/>
      <c r="S28" s="27"/>
      <c r="T28" s="64" t="e">
        <f t="shared" si="7"/>
        <v>#DIV/0!</v>
      </c>
      <c r="U28" s="27"/>
      <c r="V28" s="27"/>
      <c r="W28" s="130" t="e">
        <f t="shared" si="8"/>
        <v>#DIV/0!</v>
      </c>
      <c r="X28" s="26">
        <f t="shared" si="9"/>
        <v>7602</v>
      </c>
      <c r="Y28" s="27">
        <f t="shared" si="10"/>
        <v>5956</v>
      </c>
      <c r="Z28" s="131">
        <f t="shared" si="11"/>
        <v>-0.21652196790318334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</row>
    <row r="29" spans="1:187" s="119" customFormat="1" ht="15" customHeight="1" x14ac:dyDescent="0.2">
      <c r="A29" s="57" t="s">
        <v>57</v>
      </c>
      <c r="B29" s="126" t="s">
        <v>60</v>
      </c>
      <c r="C29" s="26">
        <v>264405</v>
      </c>
      <c r="D29" s="27">
        <v>91930</v>
      </c>
      <c r="E29" s="64">
        <f t="shared" si="12"/>
        <v>-0.6523136854446776</v>
      </c>
      <c r="F29" s="27">
        <v>9561</v>
      </c>
      <c r="G29" s="27">
        <v>5874</v>
      </c>
      <c r="H29" s="64">
        <f t="shared" si="13"/>
        <v>-0.38562911829306556</v>
      </c>
      <c r="I29" s="27">
        <v>37843</v>
      </c>
      <c r="J29" s="27">
        <v>21416</v>
      </c>
      <c r="K29" s="130">
        <f t="shared" si="14"/>
        <v>-0.43408292154427508</v>
      </c>
      <c r="L29" s="26">
        <f t="shared" si="5"/>
        <v>311809</v>
      </c>
      <c r="M29" s="27">
        <f t="shared" si="6"/>
        <v>119220</v>
      </c>
      <c r="N29" s="131">
        <f t="shared" si="15"/>
        <v>-0.61765054889371385</v>
      </c>
      <c r="O29" s="26">
        <v>29990</v>
      </c>
      <c r="P29" s="27">
        <v>6175</v>
      </c>
      <c r="Q29" s="64">
        <f t="shared" si="16"/>
        <v>-0.79409803267755918</v>
      </c>
      <c r="R29" s="27">
        <v>4733</v>
      </c>
      <c r="S29" s="27">
        <v>2493</v>
      </c>
      <c r="T29" s="64">
        <f t="shared" si="7"/>
        <v>-0.47327276568772447</v>
      </c>
      <c r="U29" s="27">
        <v>23629</v>
      </c>
      <c r="V29" s="27">
        <v>12733</v>
      </c>
      <c r="W29" s="130">
        <f t="shared" si="8"/>
        <v>-0.46112827457784922</v>
      </c>
      <c r="X29" s="26">
        <f t="shared" si="9"/>
        <v>58352</v>
      </c>
      <c r="Y29" s="27">
        <f t="shared" si="10"/>
        <v>21401</v>
      </c>
      <c r="Z29" s="131">
        <f t="shared" si="11"/>
        <v>-0.6332430765012339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</row>
    <row r="30" spans="1:187" s="119" customFormat="1" ht="15" customHeight="1" x14ac:dyDescent="0.2">
      <c r="A30" s="57" t="s">
        <v>59</v>
      </c>
      <c r="B30" s="126" t="s">
        <v>62</v>
      </c>
      <c r="C30" s="26">
        <v>106211</v>
      </c>
      <c r="D30" s="27"/>
      <c r="E30" s="64"/>
      <c r="F30" s="27">
        <v>2859</v>
      </c>
      <c r="G30" s="27">
        <v>0</v>
      </c>
      <c r="H30" s="64"/>
      <c r="I30" s="27">
        <v>11174</v>
      </c>
      <c r="J30" s="27">
        <v>0</v>
      </c>
      <c r="K30" s="130"/>
      <c r="L30" s="26">
        <f t="shared" si="5"/>
        <v>120244</v>
      </c>
      <c r="M30" s="27">
        <f t="shared" si="6"/>
        <v>0</v>
      </c>
      <c r="N30" s="131"/>
      <c r="O30" s="26">
        <v>10772</v>
      </c>
      <c r="P30" s="27">
        <v>0</v>
      </c>
      <c r="Q30" s="64"/>
      <c r="R30" s="27"/>
      <c r="S30" s="27"/>
      <c r="T30" s="64" t="e">
        <f t="shared" si="7"/>
        <v>#DIV/0!</v>
      </c>
      <c r="U30" s="27"/>
      <c r="V30" s="27"/>
      <c r="W30" s="130" t="e">
        <f t="shared" si="8"/>
        <v>#DIV/0!</v>
      </c>
      <c r="X30" s="26">
        <f t="shared" si="9"/>
        <v>10772</v>
      </c>
      <c r="Y30" s="27">
        <f t="shared" si="10"/>
        <v>0</v>
      </c>
      <c r="Z30" s="131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</row>
    <row r="31" spans="1:187" s="119" customFormat="1" ht="15" customHeight="1" x14ac:dyDescent="0.2">
      <c r="A31" s="57" t="s">
        <v>61</v>
      </c>
      <c r="B31" s="126" t="s">
        <v>64</v>
      </c>
      <c r="C31" s="26">
        <v>91254</v>
      </c>
      <c r="D31" s="27">
        <v>82104</v>
      </c>
      <c r="E31" s="64">
        <f t="shared" si="12"/>
        <v>-0.10026957722401209</v>
      </c>
      <c r="F31" s="27">
        <v>2752</v>
      </c>
      <c r="G31" s="27">
        <v>2161</v>
      </c>
      <c r="H31" s="64">
        <f t="shared" si="13"/>
        <v>-0.21475290697674421</v>
      </c>
      <c r="I31" s="27">
        <v>24211</v>
      </c>
      <c r="J31" s="27">
        <v>21610</v>
      </c>
      <c r="K31" s="130">
        <f t="shared" si="14"/>
        <v>-0.10743050679443233</v>
      </c>
      <c r="L31" s="26">
        <f t="shared" si="5"/>
        <v>118217</v>
      </c>
      <c r="M31" s="27">
        <f t="shared" si="6"/>
        <v>105875</v>
      </c>
      <c r="N31" s="131">
        <f t="shared" si="15"/>
        <v>-0.10440122824974407</v>
      </c>
      <c r="O31" s="26">
        <v>9215</v>
      </c>
      <c r="P31" s="27">
        <v>7839</v>
      </c>
      <c r="Q31" s="64">
        <f t="shared" si="16"/>
        <v>-0.14932175800325553</v>
      </c>
      <c r="R31" s="27"/>
      <c r="S31" s="27"/>
      <c r="T31" s="64" t="e">
        <f t="shared" si="7"/>
        <v>#DIV/0!</v>
      </c>
      <c r="U31" s="27"/>
      <c r="V31" s="27"/>
      <c r="W31" s="130" t="e">
        <f t="shared" si="8"/>
        <v>#DIV/0!</v>
      </c>
      <c r="X31" s="26">
        <f t="shared" si="9"/>
        <v>9215</v>
      </c>
      <c r="Y31" s="27">
        <f t="shared" si="10"/>
        <v>7839</v>
      </c>
      <c r="Z31" s="131">
        <f t="shared" si="11"/>
        <v>-0.14932175800325553</v>
      </c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</row>
    <row r="32" spans="1:187" s="119" customFormat="1" ht="15" customHeight="1" x14ac:dyDescent="0.2">
      <c r="A32" s="57" t="s">
        <v>63</v>
      </c>
      <c r="B32" s="126" t="s">
        <v>66</v>
      </c>
      <c r="C32" s="26">
        <v>84565</v>
      </c>
      <c r="D32" s="27">
        <v>75762</v>
      </c>
      <c r="E32" s="64">
        <f t="shared" si="12"/>
        <v>-0.10409743983917696</v>
      </c>
      <c r="F32" s="27">
        <v>3773</v>
      </c>
      <c r="G32" s="27">
        <v>3524</v>
      </c>
      <c r="H32" s="64">
        <f t="shared" si="13"/>
        <v>-6.599522926053536E-2</v>
      </c>
      <c r="I32" s="27">
        <v>14821</v>
      </c>
      <c r="J32" s="27">
        <v>10714</v>
      </c>
      <c r="K32" s="130">
        <f t="shared" si="14"/>
        <v>-0.27710680790769848</v>
      </c>
      <c r="L32" s="26">
        <f t="shared" si="5"/>
        <v>103159</v>
      </c>
      <c r="M32" s="27">
        <f t="shared" si="6"/>
        <v>90000</v>
      </c>
      <c r="N32" s="131">
        <f t="shared" si="15"/>
        <v>-0.12756036797564929</v>
      </c>
      <c r="O32" s="26">
        <v>10614</v>
      </c>
      <c r="P32" s="27">
        <v>7268</v>
      </c>
      <c r="Q32" s="64">
        <f t="shared" si="16"/>
        <v>-0.31524401733559448</v>
      </c>
      <c r="R32" s="27"/>
      <c r="S32" s="27"/>
      <c r="T32" s="64" t="e">
        <f t="shared" si="7"/>
        <v>#DIV/0!</v>
      </c>
      <c r="U32" s="27"/>
      <c r="V32" s="27"/>
      <c r="W32" s="130" t="e">
        <f t="shared" si="8"/>
        <v>#DIV/0!</v>
      </c>
      <c r="X32" s="26">
        <f t="shared" si="9"/>
        <v>10614</v>
      </c>
      <c r="Y32" s="27">
        <f t="shared" si="10"/>
        <v>7268</v>
      </c>
      <c r="Z32" s="131">
        <f t="shared" si="11"/>
        <v>-0.31524401733559448</v>
      </c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</row>
    <row r="33" spans="1:206" s="119" customFormat="1" ht="15" customHeight="1" x14ac:dyDescent="0.2">
      <c r="A33" s="57" t="s">
        <v>65</v>
      </c>
      <c r="B33" s="126" t="s">
        <v>68</v>
      </c>
      <c r="C33" s="26">
        <v>61251</v>
      </c>
      <c r="D33" s="27">
        <v>58320</v>
      </c>
      <c r="E33" s="64">
        <f t="shared" si="12"/>
        <v>-4.7852279962776079E-2</v>
      </c>
      <c r="F33" s="27">
        <v>2135</v>
      </c>
      <c r="G33" s="27">
        <v>2055</v>
      </c>
      <c r="H33" s="64">
        <f t="shared" si="13"/>
        <v>-3.7470725995316201E-2</v>
      </c>
      <c r="I33" s="27">
        <v>9579</v>
      </c>
      <c r="J33" s="27">
        <v>7845</v>
      </c>
      <c r="K33" s="130">
        <f t="shared" si="14"/>
        <v>-0.18102098340119011</v>
      </c>
      <c r="L33" s="26">
        <f t="shared" si="5"/>
        <v>72965</v>
      </c>
      <c r="M33" s="27">
        <f t="shared" si="6"/>
        <v>68220</v>
      </c>
      <c r="N33" s="131">
        <f t="shared" si="15"/>
        <v>-6.5031179332556754E-2</v>
      </c>
      <c r="O33" s="26">
        <v>6694</v>
      </c>
      <c r="P33" s="27">
        <v>5995</v>
      </c>
      <c r="Q33" s="64">
        <f t="shared" si="16"/>
        <v>-0.1044218703316403</v>
      </c>
      <c r="R33" s="27"/>
      <c r="S33" s="27"/>
      <c r="T33" s="64" t="e">
        <f t="shared" si="7"/>
        <v>#DIV/0!</v>
      </c>
      <c r="U33" s="27"/>
      <c r="V33" s="27"/>
      <c r="W33" s="130" t="e">
        <f t="shared" si="8"/>
        <v>#DIV/0!</v>
      </c>
      <c r="X33" s="26">
        <f t="shared" si="9"/>
        <v>6694</v>
      </c>
      <c r="Y33" s="27">
        <f t="shared" si="10"/>
        <v>5995</v>
      </c>
      <c r="Z33" s="131">
        <f t="shared" si="11"/>
        <v>-0.1044218703316403</v>
      </c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</row>
    <row r="34" spans="1:206" s="136" customFormat="1" ht="15" customHeight="1" thickBot="1" x14ac:dyDescent="0.25">
      <c r="A34" s="57" t="s">
        <v>67</v>
      </c>
      <c r="B34" s="126" t="s">
        <v>70</v>
      </c>
      <c r="C34" s="61">
        <v>80623</v>
      </c>
      <c r="D34" s="62">
        <v>58200</v>
      </c>
      <c r="E34" s="78">
        <f t="shared" si="12"/>
        <v>-0.27812162782332583</v>
      </c>
      <c r="F34" s="62">
        <v>2392</v>
      </c>
      <c r="G34" s="62">
        <v>2245</v>
      </c>
      <c r="H34" s="78">
        <f t="shared" si="13"/>
        <v>-6.1454849498327802E-2</v>
      </c>
      <c r="I34" s="62">
        <v>22927</v>
      </c>
      <c r="J34" s="62">
        <v>15209</v>
      </c>
      <c r="K34" s="134">
        <f t="shared" si="14"/>
        <v>-0.3366336633663366</v>
      </c>
      <c r="L34" s="61">
        <f t="shared" si="5"/>
        <v>105942</v>
      </c>
      <c r="M34" s="62">
        <f t="shared" si="6"/>
        <v>75654</v>
      </c>
      <c r="N34" s="135">
        <f t="shared" si="15"/>
        <v>-0.28589228068188255</v>
      </c>
      <c r="O34" s="61">
        <v>9181</v>
      </c>
      <c r="P34" s="62">
        <v>6129</v>
      </c>
      <c r="Q34" s="78">
        <f t="shared" si="16"/>
        <v>-0.33242566169262611</v>
      </c>
      <c r="R34" s="62"/>
      <c r="S34" s="62"/>
      <c r="T34" s="78" t="e">
        <f t="shared" si="7"/>
        <v>#DIV/0!</v>
      </c>
      <c r="U34" s="62"/>
      <c r="V34" s="62"/>
      <c r="W34" s="134" t="e">
        <f t="shared" si="8"/>
        <v>#DIV/0!</v>
      </c>
      <c r="X34" s="61">
        <f t="shared" si="9"/>
        <v>9181</v>
      </c>
      <c r="Y34" s="62">
        <f t="shared" si="10"/>
        <v>6129</v>
      </c>
      <c r="Z34" s="135">
        <f t="shared" si="11"/>
        <v>-0.33242566169262611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</row>
    <row r="35" spans="1:206" s="119" customFormat="1" ht="15" customHeight="1" x14ac:dyDescent="0.2">
      <c r="A35" s="137" t="s">
        <v>4</v>
      </c>
      <c r="B35" s="138" t="s">
        <v>95</v>
      </c>
      <c r="C35" s="139">
        <f t="shared" ref="C35:D35" si="17">SUM(C8:C34)</f>
        <v>3585213</v>
      </c>
      <c r="D35" s="139">
        <f t="shared" si="17"/>
        <v>2520727</v>
      </c>
      <c r="E35" s="140">
        <f>D35/C35*100%-100%</f>
        <v>-0.296910113848187</v>
      </c>
      <c r="F35" s="139">
        <f>SUM(F8:F34)</f>
        <v>145666</v>
      </c>
      <c r="G35" s="139">
        <f>SUM(G8:G34)</f>
        <v>114076</v>
      </c>
      <c r="H35" s="140">
        <f>G35/F35*100%-100%</f>
        <v>-0.21686598108000499</v>
      </c>
      <c r="I35" s="139">
        <f t="shared" ref="I35:J35" si="18">SUM(I8:I34)</f>
        <v>635664</v>
      </c>
      <c r="J35" s="139">
        <f t="shared" si="18"/>
        <v>537963</v>
      </c>
      <c r="K35" s="140">
        <f>J35/I35*100%-100%</f>
        <v>-0.15369912406554409</v>
      </c>
      <c r="L35" s="139">
        <f t="shared" ref="L35" si="19">C35+F35+I35</f>
        <v>4366543</v>
      </c>
      <c r="M35" s="139">
        <f t="shared" ref="M35" si="20">D35+G35+J35</f>
        <v>3172766</v>
      </c>
      <c r="N35" s="141">
        <f>M35/L35*100%-100%</f>
        <v>-0.27339178842393175</v>
      </c>
      <c r="O35" s="139">
        <f t="shared" ref="O35:P35" si="21">SUM(O8:O34)</f>
        <v>387102</v>
      </c>
      <c r="P35" s="139">
        <f t="shared" si="21"/>
        <v>253398</v>
      </c>
      <c r="Q35" s="140">
        <f>P35/O35*100%-100%</f>
        <v>-0.34539733713594867</v>
      </c>
      <c r="R35" s="139">
        <f t="shared" ref="R35:S35" si="22">SUM(R8:R34)</f>
        <v>34865</v>
      </c>
      <c r="S35" s="139">
        <f t="shared" si="22"/>
        <v>24298</v>
      </c>
      <c r="T35" s="140">
        <f>S35/R35*100%-100%</f>
        <v>-0.30308332138247529</v>
      </c>
      <c r="U35" s="139">
        <f t="shared" ref="U35:V35" si="23">SUM(U8:U34)</f>
        <v>164469</v>
      </c>
      <c r="V35" s="139">
        <f t="shared" si="23"/>
        <v>132206</v>
      </c>
      <c r="W35" s="140">
        <f>V35/U35*100%-100%</f>
        <v>-0.19616462676857038</v>
      </c>
      <c r="X35" s="139">
        <f t="shared" ref="X35" si="24">O35+R35+U35</f>
        <v>586436</v>
      </c>
      <c r="Y35" s="139">
        <f t="shared" ref="Y35" si="25">P35+S35+V35</f>
        <v>409902</v>
      </c>
      <c r="Z35" s="141">
        <f>Y35/X35*100%-100%</f>
        <v>-0.30102858623958961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</row>
    <row r="36" spans="1:206" s="122" customFormat="1" ht="30" customHeight="1" x14ac:dyDescent="0.2"/>
    <row r="37" spans="1:206" s="119" customFormat="1" ht="48" customHeight="1" x14ac:dyDescent="0.2">
      <c r="A37" s="293" t="s">
        <v>114</v>
      </c>
      <c r="B37" s="293"/>
      <c r="C37" s="295" t="s">
        <v>112</v>
      </c>
      <c r="D37" s="295"/>
      <c r="E37" s="295"/>
      <c r="F37" s="312" t="s">
        <v>0</v>
      </c>
      <c r="G37" s="295" t="s">
        <v>157</v>
      </c>
      <c r="H37" s="295"/>
      <c r="I37" s="295"/>
      <c r="J37" s="295"/>
      <c r="K37" s="295"/>
      <c r="L37" s="295"/>
      <c r="N37" s="293" t="s">
        <v>113</v>
      </c>
      <c r="O37" s="293"/>
      <c r="P37" s="293"/>
      <c r="Q37" s="295" t="s">
        <v>112</v>
      </c>
      <c r="R37" s="295"/>
      <c r="S37" s="295"/>
      <c r="T37" s="313" t="s">
        <v>0</v>
      </c>
      <c r="U37" s="297" t="s">
        <v>158</v>
      </c>
      <c r="V37" s="298"/>
      <c r="W37" s="298"/>
      <c r="X37" s="298"/>
      <c r="Y37" s="298"/>
      <c r="Z37" s="299"/>
      <c r="AA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</row>
    <row r="38" spans="1:206" s="119" customFormat="1" ht="33.75" customHeight="1" x14ac:dyDescent="0.2">
      <c r="A38" s="293"/>
      <c r="B38" s="293"/>
      <c r="C38" s="295"/>
      <c r="D38" s="295"/>
      <c r="E38" s="295"/>
      <c r="F38" s="312"/>
      <c r="G38" s="295" t="s">
        <v>11</v>
      </c>
      <c r="H38" s="295"/>
      <c r="I38" s="295"/>
      <c r="J38" s="295" t="s">
        <v>13</v>
      </c>
      <c r="K38" s="295"/>
      <c r="L38" s="295"/>
      <c r="N38" s="293"/>
      <c r="O38" s="293"/>
      <c r="P38" s="293"/>
      <c r="Q38" s="295"/>
      <c r="R38" s="295"/>
      <c r="S38" s="295"/>
      <c r="T38" s="314"/>
      <c r="U38" s="297" t="s">
        <v>80</v>
      </c>
      <c r="V38" s="298"/>
      <c r="W38" s="299"/>
      <c r="X38" s="297" t="s">
        <v>10</v>
      </c>
      <c r="Y38" s="298"/>
      <c r="Z38" s="299"/>
      <c r="AA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</row>
    <row r="39" spans="1:206" s="119" customFormat="1" ht="33.75" customHeight="1" x14ac:dyDescent="0.2">
      <c r="A39" s="293"/>
      <c r="B39" s="293"/>
      <c r="C39" s="295"/>
      <c r="D39" s="295"/>
      <c r="E39" s="295"/>
      <c r="F39" s="312"/>
      <c r="G39" s="121">
        <v>2021</v>
      </c>
      <c r="H39" s="121">
        <v>2022</v>
      </c>
      <c r="I39" s="121" t="s">
        <v>168</v>
      </c>
      <c r="J39" s="121">
        <v>2021</v>
      </c>
      <c r="K39" s="121">
        <v>2022</v>
      </c>
      <c r="L39" s="121" t="s">
        <v>168</v>
      </c>
      <c r="N39" s="293"/>
      <c r="O39" s="293"/>
      <c r="P39" s="293"/>
      <c r="Q39" s="295"/>
      <c r="R39" s="295"/>
      <c r="S39" s="295"/>
      <c r="T39" s="315"/>
      <c r="U39" s="121">
        <v>2021</v>
      </c>
      <c r="V39" s="121">
        <v>2022</v>
      </c>
      <c r="W39" s="121" t="s">
        <v>168</v>
      </c>
      <c r="X39" s="121">
        <v>2021</v>
      </c>
      <c r="Y39" s="121">
        <v>2022</v>
      </c>
      <c r="Z39" s="121" t="s">
        <v>168</v>
      </c>
      <c r="AA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</row>
    <row r="40" spans="1:206" s="119" customFormat="1" ht="15" customHeight="1" x14ac:dyDescent="0.2">
      <c r="A40" s="294" t="s">
        <v>2</v>
      </c>
      <c r="B40" s="294"/>
      <c r="C40" s="292" t="s">
        <v>3</v>
      </c>
      <c r="D40" s="292"/>
      <c r="E40" s="292"/>
      <c r="F40" s="124" t="s">
        <v>111</v>
      </c>
      <c r="G40" s="123">
        <v>1</v>
      </c>
      <c r="H40" s="123">
        <v>2</v>
      </c>
      <c r="I40" s="123">
        <v>3</v>
      </c>
      <c r="J40" s="123">
        <v>4</v>
      </c>
      <c r="K40" s="123">
        <v>5</v>
      </c>
      <c r="L40" s="123">
        <v>6</v>
      </c>
      <c r="N40" s="294" t="s">
        <v>2</v>
      </c>
      <c r="O40" s="294"/>
      <c r="P40" s="294"/>
      <c r="Q40" s="292" t="s">
        <v>3</v>
      </c>
      <c r="R40" s="292"/>
      <c r="S40" s="292"/>
      <c r="T40" s="124" t="s">
        <v>111</v>
      </c>
      <c r="U40" s="123">
        <v>1</v>
      </c>
      <c r="V40" s="123">
        <v>2</v>
      </c>
      <c r="W40" s="123">
        <v>3</v>
      </c>
      <c r="X40" s="123">
        <v>4</v>
      </c>
      <c r="Y40" s="123">
        <v>5</v>
      </c>
      <c r="Z40" s="123">
        <v>6</v>
      </c>
      <c r="AA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</row>
    <row r="41" spans="1:206" s="119" customFormat="1" ht="15" customHeight="1" x14ac:dyDescent="0.2">
      <c r="A41" s="292" t="s">
        <v>108</v>
      </c>
      <c r="B41" s="292"/>
      <c r="C41" s="287" t="s">
        <v>57</v>
      </c>
      <c r="D41" s="287"/>
      <c r="E41" s="287"/>
      <c r="F41" s="63" t="s">
        <v>94</v>
      </c>
      <c r="G41" s="27">
        <f>VLOOKUP(C41,$A$8:$Z$34,6,0)</f>
        <v>9561</v>
      </c>
      <c r="H41" s="27">
        <f>VLOOKUP(C41,$A$8:$Z$34,7,0)</f>
        <v>5874</v>
      </c>
      <c r="I41" s="64">
        <f>H41/G41*100%-100%</f>
        <v>-0.38562911829306556</v>
      </c>
      <c r="J41" s="65">
        <f>VLOOKUP(C41,$A$8:$Z$34,18,0)</f>
        <v>4733</v>
      </c>
      <c r="K41" s="65">
        <v>2493</v>
      </c>
      <c r="L41" s="64">
        <f>K41/J41*100%-100%</f>
        <v>-0.47327276568772447</v>
      </c>
      <c r="N41" s="256" t="s">
        <v>102</v>
      </c>
      <c r="O41" s="257"/>
      <c r="P41" s="258"/>
      <c r="Q41" s="287" t="s">
        <v>27</v>
      </c>
      <c r="R41" s="287"/>
      <c r="S41" s="287"/>
      <c r="T41" s="63" t="s">
        <v>94</v>
      </c>
      <c r="U41" s="27">
        <f>VLOOKUP(Q41,$A$8:$Z$34,9,0)</f>
        <v>28147</v>
      </c>
      <c r="V41" s="27">
        <f>VLOOKUP(Q41,$A$8:$Z$34,10,0)</f>
        <v>12822</v>
      </c>
      <c r="W41" s="64">
        <f>V41/U41*100%-100%</f>
        <v>-0.54446299783280638</v>
      </c>
      <c r="X41" s="65">
        <f>VLOOKUP(Q41,$A$8:$Z$34,21,0)</f>
        <v>13249</v>
      </c>
      <c r="Y41" s="65">
        <v>9504</v>
      </c>
      <c r="Z41" s="64">
        <f>Y41/X41*100%-100%</f>
        <v>-0.28266284247867768</v>
      </c>
      <c r="AA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</row>
    <row r="42" spans="1:206" s="119" customFormat="1" ht="15" customHeight="1" x14ac:dyDescent="0.2">
      <c r="A42" s="292"/>
      <c r="B42" s="292"/>
      <c r="C42" s="290" t="s">
        <v>27</v>
      </c>
      <c r="D42" s="290"/>
      <c r="E42" s="290"/>
      <c r="F42" s="63" t="s">
        <v>20</v>
      </c>
      <c r="G42" s="27">
        <f t="shared" ref="G42:G67" si="26">VLOOKUP(C42,$A$8:$Z$34,6,0)</f>
        <v>5457</v>
      </c>
      <c r="H42" s="27">
        <f t="shared" ref="H42:H67" si="27">VLOOKUP(C42,$A$8:$Z$34,7,0)</f>
        <v>3098</v>
      </c>
      <c r="I42" s="64">
        <f t="shared" ref="I42:I67" si="28">H42/G42*100%-100%</f>
        <v>-0.43228880337181597</v>
      </c>
      <c r="J42" s="65">
        <f t="shared" ref="J42:J67" si="29">VLOOKUP(C42,$A$8:$Z$34,18,0)</f>
        <v>0</v>
      </c>
      <c r="K42" s="65"/>
      <c r="L42" s="66" t="e">
        <f>K42/J42*100%-100%</f>
        <v>#DIV/0!</v>
      </c>
      <c r="N42" s="259"/>
      <c r="O42" s="260"/>
      <c r="P42" s="261"/>
      <c r="Q42" s="290" t="s">
        <v>41</v>
      </c>
      <c r="R42" s="290"/>
      <c r="S42" s="290"/>
      <c r="T42" s="63" t="s">
        <v>20</v>
      </c>
      <c r="U42" s="27">
        <f t="shared" ref="U42:U67" si="30">VLOOKUP(Q42,$A$8:$Z$34,9,0)</f>
        <v>12178</v>
      </c>
      <c r="V42" s="27">
        <f t="shared" ref="V42:V67" si="31">VLOOKUP(Q42,$A$8:$Z$34,10,0)</f>
        <v>4762</v>
      </c>
      <c r="W42" s="64">
        <f t="shared" ref="W42:W67" si="32">V42/U42*100%-100%</f>
        <v>-0.60896698965347351</v>
      </c>
      <c r="X42" s="65">
        <f t="shared" ref="X42:X67" si="33">VLOOKUP(Q42,$A$8:$Z$34,21,0)</f>
        <v>0</v>
      </c>
      <c r="Y42" s="65"/>
      <c r="Z42" s="64" t="e">
        <f t="shared" ref="Z42:Z67" si="34">Y42/X42*100%-100%</f>
        <v>#DIV/0!</v>
      </c>
      <c r="AA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</row>
    <row r="43" spans="1:206" s="119" customFormat="1" ht="15" customHeight="1" x14ac:dyDescent="0.2">
      <c r="A43" s="292"/>
      <c r="B43" s="292"/>
      <c r="C43" s="290" t="s">
        <v>41</v>
      </c>
      <c r="D43" s="290"/>
      <c r="E43" s="290"/>
      <c r="F43" s="63" t="s">
        <v>22</v>
      </c>
      <c r="G43" s="27">
        <f t="shared" si="26"/>
        <v>2720</v>
      </c>
      <c r="H43" s="27">
        <f t="shared" si="27"/>
        <v>1171</v>
      </c>
      <c r="I43" s="64">
        <f t="shared" si="28"/>
        <v>-0.56948529411764703</v>
      </c>
      <c r="J43" s="65">
        <f t="shared" si="29"/>
        <v>0</v>
      </c>
      <c r="K43" s="65"/>
      <c r="L43" s="66" t="e">
        <f>K43/J43*100%-100%</f>
        <v>#DIV/0!</v>
      </c>
      <c r="N43" s="256" t="s">
        <v>100</v>
      </c>
      <c r="O43" s="257"/>
      <c r="P43" s="258"/>
      <c r="Q43" s="287" t="s">
        <v>57</v>
      </c>
      <c r="R43" s="287"/>
      <c r="S43" s="287"/>
      <c r="T43" s="63" t="s">
        <v>22</v>
      </c>
      <c r="U43" s="27">
        <f t="shared" si="30"/>
        <v>37843</v>
      </c>
      <c r="V43" s="27">
        <f t="shared" si="31"/>
        <v>21416</v>
      </c>
      <c r="W43" s="64">
        <f t="shared" si="32"/>
        <v>-0.43408292154427508</v>
      </c>
      <c r="X43" s="65">
        <f t="shared" si="33"/>
        <v>23629</v>
      </c>
      <c r="Y43" s="65">
        <v>12733</v>
      </c>
      <c r="Z43" s="64">
        <f t="shared" si="34"/>
        <v>-0.46112827457784922</v>
      </c>
      <c r="AA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</row>
    <row r="44" spans="1:206" s="119" customFormat="1" ht="15" customHeight="1" x14ac:dyDescent="0.2">
      <c r="A44" s="292"/>
      <c r="B44" s="292"/>
      <c r="C44" s="290" t="s">
        <v>49</v>
      </c>
      <c r="D44" s="290"/>
      <c r="E44" s="290"/>
      <c r="F44" s="63" t="s">
        <v>24</v>
      </c>
      <c r="G44" s="27">
        <f t="shared" si="26"/>
        <v>3779</v>
      </c>
      <c r="H44" s="27">
        <f t="shared" si="27"/>
        <v>3343</v>
      </c>
      <c r="I44" s="64">
        <f t="shared" si="28"/>
        <v>-0.11537443768192646</v>
      </c>
      <c r="J44" s="65">
        <f t="shared" si="29"/>
        <v>0</v>
      </c>
      <c r="K44" s="65"/>
      <c r="L44" s="64" t="e">
        <f t="shared" ref="L44:L67" si="35">K44/J44*100%-100%</f>
        <v>#DIV/0!</v>
      </c>
      <c r="N44" s="262"/>
      <c r="O44" s="263"/>
      <c r="P44" s="264"/>
      <c r="Q44" s="290" t="s">
        <v>49</v>
      </c>
      <c r="R44" s="290"/>
      <c r="S44" s="290"/>
      <c r="T44" s="63" t="s">
        <v>24</v>
      </c>
      <c r="U44" s="27">
        <f t="shared" si="30"/>
        <v>23003</v>
      </c>
      <c r="V44" s="27">
        <f t="shared" si="31"/>
        <v>16725</v>
      </c>
      <c r="W44" s="64">
        <f t="shared" si="32"/>
        <v>-0.27292092335782292</v>
      </c>
      <c r="X44" s="65">
        <f t="shared" si="33"/>
        <v>0</v>
      </c>
      <c r="Y44" s="65"/>
      <c r="Z44" s="64" t="e">
        <f t="shared" si="34"/>
        <v>#DIV/0!</v>
      </c>
      <c r="AA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</row>
    <row r="45" spans="1:206" s="119" customFormat="1" ht="15" customHeight="1" x14ac:dyDescent="0.2">
      <c r="A45" s="286" t="s">
        <v>105</v>
      </c>
      <c r="B45" s="286"/>
      <c r="C45" s="287" t="s">
        <v>25</v>
      </c>
      <c r="D45" s="287"/>
      <c r="E45" s="287"/>
      <c r="F45" s="63" t="s">
        <v>26</v>
      </c>
      <c r="G45" s="27">
        <f t="shared" si="26"/>
        <v>17555</v>
      </c>
      <c r="H45" s="27">
        <f t="shared" si="27"/>
        <v>11093</v>
      </c>
      <c r="I45" s="64">
        <f t="shared" si="28"/>
        <v>-0.36810025633722587</v>
      </c>
      <c r="J45" s="65">
        <f t="shared" si="29"/>
        <v>5642</v>
      </c>
      <c r="K45" s="65">
        <v>3953</v>
      </c>
      <c r="L45" s="64">
        <f t="shared" si="35"/>
        <v>-0.29936192839418641</v>
      </c>
      <c r="N45" s="259"/>
      <c r="O45" s="260"/>
      <c r="P45" s="261"/>
      <c r="Q45" s="290" t="s">
        <v>53</v>
      </c>
      <c r="R45" s="290"/>
      <c r="S45" s="290"/>
      <c r="T45" s="63" t="s">
        <v>26</v>
      </c>
      <c r="U45" s="27">
        <f t="shared" si="30"/>
        <v>19770</v>
      </c>
      <c r="V45" s="27">
        <f t="shared" si="31"/>
        <v>14622</v>
      </c>
      <c r="W45" s="64">
        <f t="shared" si="32"/>
        <v>-0.26039453717754169</v>
      </c>
      <c r="X45" s="65">
        <f t="shared" si="33"/>
        <v>0</v>
      </c>
      <c r="Y45" s="65"/>
      <c r="Z45" s="64" t="e">
        <f t="shared" si="34"/>
        <v>#DIV/0!</v>
      </c>
      <c r="AA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</row>
    <row r="46" spans="1:206" s="119" customFormat="1" ht="15" customHeight="1" x14ac:dyDescent="0.2">
      <c r="A46" s="286"/>
      <c r="B46" s="286"/>
      <c r="C46" s="290" t="s">
        <v>33</v>
      </c>
      <c r="D46" s="290"/>
      <c r="E46" s="290"/>
      <c r="F46" s="63" t="s">
        <v>28</v>
      </c>
      <c r="G46" s="27">
        <f t="shared" si="26"/>
        <v>7410</v>
      </c>
      <c r="H46" s="27">
        <f t="shared" si="27"/>
        <v>6049</v>
      </c>
      <c r="I46" s="64">
        <f t="shared" si="28"/>
        <v>-0.18367071524966261</v>
      </c>
      <c r="J46" s="65">
        <f t="shared" si="29"/>
        <v>0</v>
      </c>
      <c r="K46" s="65"/>
      <c r="L46" s="64" t="e">
        <f t="shared" si="35"/>
        <v>#DIV/0!</v>
      </c>
      <c r="N46" s="265" t="s">
        <v>98</v>
      </c>
      <c r="O46" s="266"/>
      <c r="P46" s="267"/>
      <c r="Q46" s="288" t="s">
        <v>25</v>
      </c>
      <c r="R46" s="288"/>
      <c r="S46" s="288"/>
      <c r="T46" s="63" t="s">
        <v>28</v>
      </c>
      <c r="U46" s="27">
        <f t="shared" si="30"/>
        <v>37299</v>
      </c>
      <c r="V46" s="27">
        <f t="shared" si="31"/>
        <v>33653</v>
      </c>
      <c r="W46" s="64">
        <f t="shared" si="32"/>
        <v>-9.7750609935923216E-2</v>
      </c>
      <c r="X46" s="65">
        <f t="shared" si="33"/>
        <v>24893</v>
      </c>
      <c r="Y46" s="65">
        <v>24192</v>
      </c>
      <c r="Z46" s="64">
        <f t="shared" si="34"/>
        <v>-2.8160527055798856E-2</v>
      </c>
      <c r="AA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</row>
    <row r="47" spans="1:206" s="119" customFormat="1" ht="15" customHeight="1" x14ac:dyDescent="0.2">
      <c r="A47" s="286"/>
      <c r="B47" s="286"/>
      <c r="C47" s="290" t="s">
        <v>39</v>
      </c>
      <c r="D47" s="290"/>
      <c r="E47" s="290"/>
      <c r="F47" s="63" t="s">
        <v>30</v>
      </c>
      <c r="G47" s="27">
        <f t="shared" si="26"/>
        <v>2302</v>
      </c>
      <c r="H47" s="27">
        <f t="shared" si="27"/>
        <v>1617</v>
      </c>
      <c r="I47" s="64">
        <f t="shared" si="28"/>
        <v>-0.29756733275412683</v>
      </c>
      <c r="J47" s="65">
        <f t="shared" si="29"/>
        <v>0</v>
      </c>
      <c r="K47" s="65"/>
      <c r="L47" s="64" t="e">
        <f t="shared" si="35"/>
        <v>#DIV/0!</v>
      </c>
      <c r="N47" s="268"/>
      <c r="O47" s="269"/>
      <c r="P47" s="270"/>
      <c r="Q47" s="289" t="s">
        <v>33</v>
      </c>
      <c r="R47" s="289"/>
      <c r="S47" s="289"/>
      <c r="T47" s="63" t="s">
        <v>30</v>
      </c>
      <c r="U47" s="27">
        <f t="shared" si="30"/>
        <v>20126</v>
      </c>
      <c r="V47" s="27">
        <f t="shared" si="31"/>
        <v>12929</v>
      </c>
      <c r="W47" s="64">
        <f t="shared" si="32"/>
        <v>-0.35759713803040838</v>
      </c>
      <c r="X47" s="65">
        <f t="shared" si="33"/>
        <v>0</v>
      </c>
      <c r="Y47" s="65"/>
      <c r="Z47" s="64" t="e">
        <f t="shared" si="34"/>
        <v>#DIV/0!</v>
      </c>
      <c r="AA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</row>
    <row r="48" spans="1:206" s="119" customFormat="1" ht="15" customHeight="1" x14ac:dyDescent="0.2">
      <c r="A48" s="292" t="s">
        <v>110</v>
      </c>
      <c r="B48" s="292"/>
      <c r="C48" s="287" t="s">
        <v>71</v>
      </c>
      <c r="D48" s="287"/>
      <c r="E48" s="287"/>
      <c r="F48" s="63" t="s">
        <v>32</v>
      </c>
      <c r="G48" s="27">
        <f t="shared" si="26"/>
        <v>0</v>
      </c>
      <c r="H48" s="27">
        <f t="shared" si="27"/>
        <v>0</v>
      </c>
      <c r="I48" s="64" t="e">
        <f t="shared" si="28"/>
        <v>#DIV/0!</v>
      </c>
      <c r="J48" s="65">
        <f t="shared" si="29"/>
        <v>0</v>
      </c>
      <c r="K48" s="67"/>
      <c r="L48" s="64" t="e">
        <f t="shared" si="35"/>
        <v>#DIV/0!</v>
      </c>
      <c r="N48" s="271"/>
      <c r="O48" s="272"/>
      <c r="P48" s="273"/>
      <c r="Q48" s="289" t="s">
        <v>39</v>
      </c>
      <c r="R48" s="289"/>
      <c r="S48" s="289"/>
      <c r="T48" s="63" t="s">
        <v>32</v>
      </c>
      <c r="U48" s="27">
        <f t="shared" si="30"/>
        <v>15454</v>
      </c>
      <c r="V48" s="27">
        <f t="shared" si="31"/>
        <v>12127</v>
      </c>
      <c r="W48" s="64">
        <f t="shared" si="32"/>
        <v>-0.21528406884948881</v>
      </c>
      <c r="X48" s="65">
        <f t="shared" si="33"/>
        <v>0</v>
      </c>
      <c r="Y48" s="65"/>
      <c r="Z48" s="64" t="e">
        <f t="shared" si="34"/>
        <v>#DIV/0!</v>
      </c>
      <c r="AA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</row>
    <row r="49" spans="1:206" s="119" customFormat="1" ht="15" customHeight="1" x14ac:dyDescent="0.2">
      <c r="A49" s="292"/>
      <c r="B49" s="292"/>
      <c r="C49" s="291" t="s">
        <v>19</v>
      </c>
      <c r="D49" s="291"/>
      <c r="E49" s="291"/>
      <c r="F49" s="63" t="s">
        <v>34</v>
      </c>
      <c r="G49" s="27">
        <f t="shared" si="26"/>
        <v>0</v>
      </c>
      <c r="H49" s="27">
        <f t="shared" si="27"/>
        <v>0</v>
      </c>
      <c r="I49" s="64" t="e">
        <f t="shared" si="28"/>
        <v>#DIV/0!</v>
      </c>
      <c r="J49" s="65">
        <f t="shared" si="29"/>
        <v>0</v>
      </c>
      <c r="K49" s="67"/>
      <c r="L49" s="64" t="e">
        <f t="shared" si="35"/>
        <v>#DIV/0!</v>
      </c>
      <c r="N49" s="256" t="s">
        <v>103</v>
      </c>
      <c r="O49" s="257"/>
      <c r="P49" s="258"/>
      <c r="Q49" s="287" t="s">
        <v>71</v>
      </c>
      <c r="R49" s="287"/>
      <c r="S49" s="287"/>
      <c r="T49" s="63" t="s">
        <v>34</v>
      </c>
      <c r="U49" s="27">
        <f t="shared" si="30"/>
        <v>0</v>
      </c>
      <c r="V49" s="27">
        <f t="shared" si="31"/>
        <v>0</v>
      </c>
      <c r="W49" s="64" t="e">
        <f t="shared" si="32"/>
        <v>#DIV/0!</v>
      </c>
      <c r="X49" s="65">
        <f t="shared" si="33"/>
        <v>0</v>
      </c>
      <c r="Y49" s="68"/>
      <c r="Z49" s="64" t="e">
        <f t="shared" si="34"/>
        <v>#DIV/0!</v>
      </c>
      <c r="AA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</row>
    <row r="50" spans="1:206" s="119" customFormat="1" ht="15" customHeight="1" x14ac:dyDescent="0.2">
      <c r="A50" s="292" t="s">
        <v>109</v>
      </c>
      <c r="B50" s="292"/>
      <c r="C50" s="287" t="s">
        <v>47</v>
      </c>
      <c r="D50" s="287"/>
      <c r="E50" s="287"/>
      <c r="F50" s="63" t="s">
        <v>36</v>
      </c>
      <c r="G50" s="27">
        <f t="shared" si="26"/>
        <v>8451</v>
      </c>
      <c r="H50" s="27">
        <f t="shared" si="27"/>
        <v>7459</v>
      </c>
      <c r="I50" s="64">
        <f t="shared" si="28"/>
        <v>-0.11738255827712696</v>
      </c>
      <c r="J50" s="65">
        <f t="shared" si="29"/>
        <v>3480</v>
      </c>
      <c r="K50" s="65">
        <v>1814</v>
      </c>
      <c r="L50" s="64">
        <f t="shared" si="35"/>
        <v>-0.47873563218390802</v>
      </c>
      <c r="N50" s="259"/>
      <c r="O50" s="260"/>
      <c r="P50" s="261"/>
      <c r="Q50" s="291" t="s">
        <v>19</v>
      </c>
      <c r="R50" s="291"/>
      <c r="S50" s="291"/>
      <c r="T50" s="63" t="s">
        <v>36</v>
      </c>
      <c r="U50" s="27">
        <f t="shared" si="30"/>
        <v>0</v>
      </c>
      <c r="V50" s="27">
        <f t="shared" si="31"/>
        <v>0</v>
      </c>
      <c r="W50" s="64" t="e">
        <f t="shared" si="32"/>
        <v>#DIV/0!</v>
      </c>
      <c r="X50" s="65">
        <f t="shared" si="33"/>
        <v>0</v>
      </c>
      <c r="Y50" s="27"/>
      <c r="Z50" s="64" t="e">
        <f t="shared" si="34"/>
        <v>#DIV/0!</v>
      </c>
      <c r="AA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</row>
    <row r="51" spans="1:206" s="119" customFormat="1" ht="15" customHeight="1" x14ac:dyDescent="0.2">
      <c r="A51" s="292"/>
      <c r="B51" s="292"/>
      <c r="C51" s="290" t="s">
        <v>45</v>
      </c>
      <c r="D51" s="290"/>
      <c r="E51" s="290"/>
      <c r="F51" s="63" t="s">
        <v>38</v>
      </c>
      <c r="G51" s="27">
        <f t="shared" si="26"/>
        <v>4192</v>
      </c>
      <c r="H51" s="27">
        <f t="shared" si="27"/>
        <v>2231</v>
      </c>
      <c r="I51" s="64">
        <f t="shared" si="28"/>
        <v>-0.46779580152671751</v>
      </c>
      <c r="J51" s="65">
        <f t="shared" si="29"/>
        <v>0</v>
      </c>
      <c r="K51" s="65"/>
      <c r="L51" s="64" t="e">
        <f t="shared" si="35"/>
        <v>#DIV/0!</v>
      </c>
      <c r="N51" s="256" t="s">
        <v>101</v>
      </c>
      <c r="O51" s="257"/>
      <c r="P51" s="258"/>
      <c r="Q51" s="274" t="s">
        <v>47</v>
      </c>
      <c r="R51" s="275"/>
      <c r="S51" s="276"/>
      <c r="T51" s="63" t="s">
        <v>38</v>
      </c>
      <c r="U51" s="27">
        <f t="shared" si="30"/>
        <v>35803</v>
      </c>
      <c r="V51" s="27">
        <f t="shared" si="31"/>
        <v>32520</v>
      </c>
      <c r="W51" s="64">
        <f t="shared" si="32"/>
        <v>-9.1696226573192208E-2</v>
      </c>
      <c r="X51" s="65">
        <f t="shared" si="33"/>
        <v>18005</v>
      </c>
      <c r="Y51" s="65">
        <v>11484</v>
      </c>
      <c r="Z51" s="64">
        <f t="shared" si="34"/>
        <v>-0.36217717300749797</v>
      </c>
      <c r="AA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</row>
    <row r="52" spans="1:206" s="119" customFormat="1" ht="15" customHeight="1" x14ac:dyDescent="0.2">
      <c r="A52" s="292"/>
      <c r="B52" s="292"/>
      <c r="C52" s="290" t="s">
        <v>59</v>
      </c>
      <c r="D52" s="290"/>
      <c r="E52" s="290"/>
      <c r="F52" s="63" t="s">
        <v>40</v>
      </c>
      <c r="G52" s="27">
        <f t="shared" si="26"/>
        <v>2859</v>
      </c>
      <c r="H52" s="27">
        <f t="shared" si="27"/>
        <v>0</v>
      </c>
      <c r="I52" s="64"/>
      <c r="J52" s="65">
        <f t="shared" si="29"/>
        <v>0</v>
      </c>
      <c r="K52" s="65"/>
      <c r="L52" s="64"/>
      <c r="N52" s="262"/>
      <c r="O52" s="263"/>
      <c r="P52" s="264"/>
      <c r="Q52" s="277" t="s">
        <v>45</v>
      </c>
      <c r="R52" s="278"/>
      <c r="S52" s="279"/>
      <c r="T52" s="63" t="s">
        <v>40</v>
      </c>
      <c r="U52" s="27">
        <f t="shared" si="30"/>
        <v>17201</v>
      </c>
      <c r="V52" s="27">
        <f t="shared" si="31"/>
        <v>11704</v>
      </c>
      <c r="W52" s="64"/>
      <c r="X52" s="65">
        <f t="shared" si="33"/>
        <v>0</v>
      </c>
      <c r="Y52" s="65"/>
      <c r="Z52" s="64"/>
      <c r="AA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</row>
    <row r="53" spans="1:206" s="119" customFormat="1" ht="15" customHeight="1" x14ac:dyDescent="0.2">
      <c r="A53" s="286" t="s">
        <v>104</v>
      </c>
      <c r="B53" s="286"/>
      <c r="C53" s="288" t="s">
        <v>69</v>
      </c>
      <c r="D53" s="288"/>
      <c r="E53" s="288"/>
      <c r="F53" s="63" t="s">
        <v>42</v>
      </c>
      <c r="G53" s="27">
        <f t="shared" si="26"/>
        <v>36757</v>
      </c>
      <c r="H53" s="27">
        <f t="shared" si="27"/>
        <v>30650</v>
      </c>
      <c r="I53" s="64">
        <f t="shared" si="28"/>
        <v>-0.16614522403895859</v>
      </c>
      <c r="J53" s="65">
        <f t="shared" si="29"/>
        <v>14902</v>
      </c>
      <c r="K53" s="65">
        <v>10935</v>
      </c>
      <c r="L53" s="64">
        <f t="shared" si="35"/>
        <v>-0.26620587840558319</v>
      </c>
      <c r="N53" s="259"/>
      <c r="O53" s="260"/>
      <c r="P53" s="261"/>
      <c r="Q53" s="277" t="s">
        <v>59</v>
      </c>
      <c r="R53" s="278"/>
      <c r="S53" s="279"/>
      <c r="T53" s="63" t="s">
        <v>42</v>
      </c>
      <c r="U53" s="27">
        <f t="shared" si="30"/>
        <v>11174</v>
      </c>
      <c r="V53" s="27">
        <f t="shared" si="31"/>
        <v>0</v>
      </c>
      <c r="W53" s="64"/>
      <c r="X53" s="65">
        <f t="shared" si="33"/>
        <v>0</v>
      </c>
      <c r="Y53" s="65"/>
      <c r="Z53" s="64" t="e">
        <f t="shared" si="34"/>
        <v>#DIV/0!</v>
      </c>
      <c r="AA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</row>
    <row r="54" spans="1:206" s="136" customFormat="1" ht="15" customHeight="1" x14ac:dyDescent="0.2">
      <c r="A54" s="286"/>
      <c r="B54" s="286"/>
      <c r="C54" s="289" t="s">
        <v>37</v>
      </c>
      <c r="D54" s="289"/>
      <c r="E54" s="289"/>
      <c r="F54" s="63" t="s">
        <v>44</v>
      </c>
      <c r="G54" s="27">
        <f t="shared" si="26"/>
        <v>8004</v>
      </c>
      <c r="H54" s="27">
        <f t="shared" si="27"/>
        <v>7246</v>
      </c>
      <c r="I54" s="64">
        <f t="shared" si="28"/>
        <v>-9.4702648675662138E-2</v>
      </c>
      <c r="J54" s="65">
        <f t="shared" si="29"/>
        <v>0</v>
      </c>
      <c r="K54" s="65"/>
      <c r="L54" s="64" t="e">
        <f t="shared" si="35"/>
        <v>#DIV/0!</v>
      </c>
      <c r="N54" s="265" t="s">
        <v>96</v>
      </c>
      <c r="O54" s="266"/>
      <c r="P54" s="267"/>
      <c r="Q54" s="280" t="s">
        <v>69</v>
      </c>
      <c r="R54" s="281"/>
      <c r="S54" s="282"/>
      <c r="T54" s="63" t="s">
        <v>44</v>
      </c>
      <c r="U54" s="27">
        <f t="shared" si="30"/>
        <v>76729</v>
      </c>
      <c r="V54" s="27">
        <f t="shared" si="31"/>
        <v>61569</v>
      </c>
      <c r="W54" s="64">
        <f t="shared" si="32"/>
        <v>-0.19757849053161125</v>
      </c>
      <c r="X54" s="65">
        <f t="shared" si="33"/>
        <v>38232</v>
      </c>
      <c r="Y54" s="65">
        <v>32788</v>
      </c>
      <c r="Z54" s="64">
        <f t="shared" si="34"/>
        <v>-0.14239380623561415</v>
      </c>
      <c r="AA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</row>
    <row r="55" spans="1:206" s="119" customFormat="1" ht="15" customHeight="1" x14ac:dyDescent="0.2">
      <c r="A55" s="286"/>
      <c r="B55" s="286"/>
      <c r="C55" s="290" t="s">
        <v>53</v>
      </c>
      <c r="D55" s="290"/>
      <c r="E55" s="290"/>
      <c r="F55" s="63" t="s">
        <v>46</v>
      </c>
      <c r="G55" s="27">
        <f t="shared" si="26"/>
        <v>2771</v>
      </c>
      <c r="H55" s="27">
        <f t="shared" si="27"/>
        <v>2197</v>
      </c>
      <c r="I55" s="64">
        <f t="shared" si="28"/>
        <v>-0.20714543486106096</v>
      </c>
      <c r="J55" s="65">
        <f t="shared" si="29"/>
        <v>0</v>
      </c>
      <c r="K55" s="65"/>
      <c r="L55" s="64" t="e">
        <f t="shared" si="35"/>
        <v>#DIV/0!</v>
      </c>
      <c r="N55" s="268"/>
      <c r="O55" s="269"/>
      <c r="P55" s="270"/>
      <c r="Q55" s="283" t="s">
        <v>37</v>
      </c>
      <c r="R55" s="284"/>
      <c r="S55" s="285"/>
      <c r="T55" s="63" t="s">
        <v>46</v>
      </c>
      <c r="U55" s="27">
        <f t="shared" si="30"/>
        <v>28620</v>
      </c>
      <c r="V55" s="27">
        <f t="shared" si="31"/>
        <v>24562</v>
      </c>
      <c r="W55" s="64">
        <f t="shared" si="32"/>
        <v>-0.1417889587700909</v>
      </c>
      <c r="X55" s="65">
        <f t="shared" si="33"/>
        <v>0</v>
      </c>
      <c r="Y55" s="65"/>
      <c r="Z55" s="64" t="e">
        <f t="shared" si="34"/>
        <v>#DIV/0!</v>
      </c>
      <c r="AA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</row>
    <row r="56" spans="1:206" ht="12.75" customHeight="1" x14ac:dyDescent="0.2">
      <c r="A56" s="286"/>
      <c r="B56" s="286"/>
      <c r="C56" s="290" t="s">
        <v>63</v>
      </c>
      <c r="D56" s="290"/>
      <c r="E56" s="290"/>
      <c r="F56" s="63" t="s">
        <v>48</v>
      </c>
      <c r="G56" s="27">
        <f t="shared" si="26"/>
        <v>3773</v>
      </c>
      <c r="H56" s="27">
        <f t="shared" si="27"/>
        <v>3524</v>
      </c>
      <c r="I56" s="64">
        <f t="shared" si="28"/>
        <v>-6.599522926053536E-2</v>
      </c>
      <c r="J56" s="65">
        <f t="shared" si="29"/>
        <v>0</v>
      </c>
      <c r="K56" s="65"/>
      <c r="L56" s="64" t="e">
        <f t="shared" si="35"/>
        <v>#DIV/0!</v>
      </c>
      <c r="N56" s="268"/>
      <c r="O56" s="269"/>
      <c r="P56" s="270"/>
      <c r="Q56" s="283" t="s">
        <v>63</v>
      </c>
      <c r="R56" s="284"/>
      <c r="S56" s="285"/>
      <c r="T56" s="63" t="s">
        <v>48</v>
      </c>
      <c r="U56" s="27">
        <f t="shared" si="30"/>
        <v>14821</v>
      </c>
      <c r="V56" s="27">
        <f t="shared" si="31"/>
        <v>10714</v>
      </c>
      <c r="W56" s="64">
        <f t="shared" si="32"/>
        <v>-0.27710680790769848</v>
      </c>
      <c r="X56" s="65">
        <f t="shared" si="33"/>
        <v>0</v>
      </c>
      <c r="Y56" s="65"/>
      <c r="Z56" s="64" t="e">
        <f t="shared" si="34"/>
        <v>#DIV/0!</v>
      </c>
    </row>
    <row r="57" spans="1:206" ht="12.75" customHeight="1" x14ac:dyDescent="0.2">
      <c r="A57" s="286"/>
      <c r="B57" s="286"/>
      <c r="C57" s="290" t="s">
        <v>67</v>
      </c>
      <c r="D57" s="290"/>
      <c r="E57" s="290"/>
      <c r="F57" s="63" t="s">
        <v>50</v>
      </c>
      <c r="G57" s="27">
        <f t="shared" si="26"/>
        <v>2392</v>
      </c>
      <c r="H57" s="27">
        <f t="shared" si="27"/>
        <v>2245</v>
      </c>
      <c r="I57" s="64">
        <f t="shared" si="28"/>
        <v>-6.1454849498327802E-2</v>
      </c>
      <c r="J57" s="65">
        <f t="shared" si="29"/>
        <v>0</v>
      </c>
      <c r="K57" s="65"/>
      <c r="L57" s="64" t="e">
        <f t="shared" si="35"/>
        <v>#DIV/0!</v>
      </c>
      <c r="N57" s="271"/>
      <c r="O57" s="272"/>
      <c r="P57" s="273"/>
      <c r="Q57" s="283" t="s">
        <v>67</v>
      </c>
      <c r="R57" s="284"/>
      <c r="S57" s="285"/>
      <c r="T57" s="63" t="s">
        <v>50</v>
      </c>
      <c r="U57" s="27">
        <f t="shared" si="30"/>
        <v>22927</v>
      </c>
      <c r="V57" s="27">
        <f t="shared" si="31"/>
        <v>15209</v>
      </c>
      <c r="W57" s="64">
        <f t="shared" si="32"/>
        <v>-0.3366336633663366</v>
      </c>
      <c r="X57" s="65">
        <f t="shared" si="33"/>
        <v>0</v>
      </c>
      <c r="Y57" s="65"/>
      <c r="Z57" s="64" t="e">
        <f t="shared" si="34"/>
        <v>#DIV/0!</v>
      </c>
    </row>
    <row r="58" spans="1:206" ht="12.75" customHeight="1" x14ac:dyDescent="0.2">
      <c r="A58" s="286" t="s">
        <v>107</v>
      </c>
      <c r="B58" s="286"/>
      <c r="C58" s="288" t="s">
        <v>51</v>
      </c>
      <c r="D58" s="288"/>
      <c r="E58" s="288"/>
      <c r="F58" s="63" t="s">
        <v>52</v>
      </c>
      <c r="G58" s="27">
        <f t="shared" si="26"/>
        <v>2388</v>
      </c>
      <c r="H58" s="27">
        <f t="shared" si="27"/>
        <v>2535</v>
      </c>
      <c r="I58" s="64">
        <f t="shared" si="28"/>
        <v>6.1557788944723635E-2</v>
      </c>
      <c r="J58" s="65">
        <f t="shared" si="29"/>
        <v>2947</v>
      </c>
      <c r="K58" s="65">
        <v>2461</v>
      </c>
      <c r="L58" s="64">
        <f t="shared" si="35"/>
        <v>-0.16491347132677303</v>
      </c>
      <c r="N58" s="265" t="s">
        <v>99</v>
      </c>
      <c r="O58" s="266"/>
      <c r="P58" s="267"/>
      <c r="Q58" s="280" t="s">
        <v>21</v>
      </c>
      <c r="R58" s="281"/>
      <c r="S58" s="282"/>
      <c r="T58" s="63" t="s">
        <v>52</v>
      </c>
      <c r="U58" s="27">
        <f t="shared" si="30"/>
        <v>24340</v>
      </c>
      <c r="V58" s="27">
        <f t="shared" si="31"/>
        <v>18826</v>
      </c>
      <c r="W58" s="64">
        <f t="shared" si="32"/>
        <v>-0.22654067378800324</v>
      </c>
      <c r="X58" s="65">
        <f t="shared" si="33"/>
        <v>19920</v>
      </c>
      <c r="Y58" s="65">
        <v>17762</v>
      </c>
      <c r="Z58" s="64">
        <f t="shared" si="34"/>
        <v>-0.10833333333333328</v>
      </c>
    </row>
    <row r="59" spans="1:206" ht="12.75" customHeight="1" x14ac:dyDescent="0.2">
      <c r="A59" s="286"/>
      <c r="B59" s="286"/>
      <c r="C59" s="290" t="s">
        <v>21</v>
      </c>
      <c r="D59" s="290"/>
      <c r="E59" s="290"/>
      <c r="F59" s="63" t="s">
        <v>54</v>
      </c>
      <c r="G59" s="27">
        <f t="shared" si="26"/>
        <v>2268</v>
      </c>
      <c r="H59" s="27">
        <f t="shared" si="27"/>
        <v>2614</v>
      </c>
      <c r="I59" s="64">
        <f t="shared" si="28"/>
        <v>0.15255731922398597</v>
      </c>
      <c r="J59" s="65">
        <f t="shared" si="29"/>
        <v>0</v>
      </c>
      <c r="K59" s="65"/>
      <c r="L59" s="64" t="e">
        <f t="shared" si="35"/>
        <v>#DIV/0!</v>
      </c>
      <c r="N59" s="268"/>
      <c r="O59" s="269"/>
      <c r="P59" s="270"/>
      <c r="Q59" s="283" t="s">
        <v>29</v>
      </c>
      <c r="R59" s="284"/>
      <c r="S59" s="285"/>
      <c r="T59" s="63" t="s">
        <v>54</v>
      </c>
      <c r="U59" s="27">
        <f t="shared" si="30"/>
        <v>62267</v>
      </c>
      <c r="V59" s="27">
        <f t="shared" si="31"/>
        <v>67458</v>
      </c>
      <c r="W59" s="64">
        <f t="shared" si="32"/>
        <v>8.3366791398332918E-2</v>
      </c>
      <c r="X59" s="65">
        <f t="shared" si="33"/>
        <v>0</v>
      </c>
      <c r="Y59" s="65"/>
      <c r="Z59" s="64" t="e">
        <f t="shared" si="34"/>
        <v>#DIV/0!</v>
      </c>
    </row>
    <row r="60" spans="1:206" ht="12.75" customHeight="1" x14ac:dyDescent="0.2">
      <c r="A60" s="286"/>
      <c r="B60" s="286"/>
      <c r="C60" s="290" t="s">
        <v>23</v>
      </c>
      <c r="D60" s="290"/>
      <c r="E60" s="290"/>
      <c r="F60" s="63" t="s">
        <v>56</v>
      </c>
      <c r="G60" s="27">
        <f t="shared" si="26"/>
        <v>1861</v>
      </c>
      <c r="H60" s="27">
        <f t="shared" si="27"/>
        <v>1769</v>
      </c>
      <c r="I60" s="64">
        <f t="shared" si="28"/>
        <v>-4.9435787211176807E-2</v>
      </c>
      <c r="J60" s="65">
        <f t="shared" si="29"/>
        <v>0</v>
      </c>
      <c r="K60" s="65"/>
      <c r="L60" s="64" t="e">
        <f t="shared" si="35"/>
        <v>#DIV/0!</v>
      </c>
      <c r="N60" s="268"/>
      <c r="O60" s="269"/>
      <c r="P60" s="270"/>
      <c r="Q60" s="277" t="s">
        <v>61</v>
      </c>
      <c r="R60" s="278"/>
      <c r="S60" s="279"/>
      <c r="T60" s="63" t="s">
        <v>56</v>
      </c>
      <c r="U60" s="27">
        <f t="shared" si="30"/>
        <v>24211</v>
      </c>
      <c r="V60" s="27">
        <f t="shared" si="31"/>
        <v>21610</v>
      </c>
      <c r="W60" s="64">
        <f t="shared" si="32"/>
        <v>-0.10743050679443233</v>
      </c>
      <c r="X60" s="65">
        <f t="shared" si="33"/>
        <v>0</v>
      </c>
      <c r="Y60" s="65"/>
      <c r="Z60" s="64" t="e">
        <f t="shared" si="34"/>
        <v>#DIV/0!</v>
      </c>
    </row>
    <row r="61" spans="1:206" ht="12.75" customHeight="1" x14ac:dyDescent="0.2">
      <c r="A61" s="286"/>
      <c r="B61" s="286"/>
      <c r="C61" s="290" t="s">
        <v>29</v>
      </c>
      <c r="D61" s="290"/>
      <c r="E61" s="290"/>
      <c r="F61" s="63" t="s">
        <v>58</v>
      </c>
      <c r="G61" s="27">
        <f t="shared" si="26"/>
        <v>3012</v>
      </c>
      <c r="H61" s="27">
        <f t="shared" si="27"/>
        <v>2656</v>
      </c>
      <c r="I61" s="64">
        <f t="shared" si="28"/>
        <v>-0.11819389110225764</v>
      </c>
      <c r="J61" s="65">
        <f t="shared" si="29"/>
        <v>0</v>
      </c>
      <c r="K61" s="65"/>
      <c r="L61" s="64" t="e">
        <f t="shared" si="35"/>
        <v>#DIV/0!</v>
      </c>
      <c r="N61" s="271"/>
      <c r="O61" s="272"/>
      <c r="P61" s="273"/>
      <c r="Q61" s="277" t="s">
        <v>65</v>
      </c>
      <c r="R61" s="278"/>
      <c r="S61" s="279"/>
      <c r="T61" s="63" t="s">
        <v>58</v>
      </c>
      <c r="U61" s="27">
        <f t="shared" si="30"/>
        <v>9579</v>
      </c>
      <c r="V61" s="27">
        <f t="shared" si="31"/>
        <v>7845</v>
      </c>
      <c r="W61" s="64">
        <f t="shared" si="32"/>
        <v>-0.18102098340119011</v>
      </c>
      <c r="X61" s="65">
        <f t="shared" si="33"/>
        <v>0</v>
      </c>
      <c r="Y61" s="65"/>
      <c r="Z61" s="64" t="e">
        <f t="shared" si="34"/>
        <v>#DIV/0!</v>
      </c>
    </row>
    <row r="62" spans="1:206" ht="12.75" customHeight="1" x14ac:dyDescent="0.2">
      <c r="A62" s="286"/>
      <c r="B62" s="286"/>
      <c r="C62" s="290" t="s">
        <v>61</v>
      </c>
      <c r="D62" s="290"/>
      <c r="E62" s="290"/>
      <c r="F62" s="63" t="s">
        <v>60</v>
      </c>
      <c r="G62" s="27">
        <f t="shared" si="26"/>
        <v>2752</v>
      </c>
      <c r="H62" s="27">
        <f t="shared" si="27"/>
        <v>2161</v>
      </c>
      <c r="I62" s="64">
        <f t="shared" si="28"/>
        <v>-0.21475290697674421</v>
      </c>
      <c r="J62" s="65">
        <f t="shared" si="29"/>
        <v>0</v>
      </c>
      <c r="K62" s="65"/>
      <c r="L62" s="64" t="e">
        <f t="shared" si="35"/>
        <v>#DIV/0!</v>
      </c>
      <c r="N62" s="265" t="s">
        <v>97</v>
      </c>
      <c r="O62" s="266"/>
      <c r="P62" s="267"/>
      <c r="Q62" s="274" t="s">
        <v>43</v>
      </c>
      <c r="R62" s="275"/>
      <c r="S62" s="276"/>
      <c r="T62" s="63" t="s">
        <v>60</v>
      </c>
      <c r="U62" s="27">
        <f t="shared" si="30"/>
        <v>32324</v>
      </c>
      <c r="V62" s="27">
        <f t="shared" si="31"/>
        <v>29917</v>
      </c>
      <c r="W62" s="64">
        <f t="shared" si="32"/>
        <v>-7.4464793961143472E-2</v>
      </c>
      <c r="X62" s="65">
        <f t="shared" si="33"/>
        <v>26541</v>
      </c>
      <c r="Y62" s="65">
        <v>23743</v>
      </c>
      <c r="Z62" s="64">
        <f t="shared" si="34"/>
        <v>-0.10542180023360082</v>
      </c>
    </row>
    <row r="63" spans="1:206" ht="12.75" customHeight="1" x14ac:dyDescent="0.2">
      <c r="A63" s="286" t="s">
        <v>106</v>
      </c>
      <c r="B63" s="286"/>
      <c r="C63" s="287" t="s">
        <v>43</v>
      </c>
      <c r="D63" s="287"/>
      <c r="E63" s="287"/>
      <c r="F63" s="63" t="s">
        <v>62</v>
      </c>
      <c r="G63" s="27">
        <f t="shared" si="26"/>
        <v>6980</v>
      </c>
      <c r="H63" s="27">
        <f t="shared" si="27"/>
        <v>6324</v>
      </c>
      <c r="I63" s="64">
        <f t="shared" si="28"/>
        <v>-9.3982808022922582E-2</v>
      </c>
      <c r="J63" s="65">
        <f t="shared" si="29"/>
        <v>3161</v>
      </c>
      <c r="K63" s="65">
        <v>2642</v>
      </c>
      <c r="L63" s="64">
        <f t="shared" si="35"/>
        <v>-0.16418854792787096</v>
      </c>
      <c r="N63" s="268"/>
      <c r="O63" s="269"/>
      <c r="P63" s="270"/>
      <c r="Q63" s="277" t="s">
        <v>23</v>
      </c>
      <c r="R63" s="278"/>
      <c r="S63" s="279"/>
      <c r="T63" s="63" t="s">
        <v>62</v>
      </c>
      <c r="U63" s="27">
        <f t="shared" si="30"/>
        <v>23299</v>
      </c>
      <c r="V63" s="27">
        <f t="shared" si="31"/>
        <v>14749</v>
      </c>
      <c r="W63" s="64">
        <f t="shared" si="32"/>
        <v>-0.36696853942229279</v>
      </c>
      <c r="X63" s="65">
        <f t="shared" si="33"/>
        <v>0</v>
      </c>
      <c r="Y63" s="65"/>
      <c r="Z63" s="64" t="e">
        <f t="shared" si="34"/>
        <v>#DIV/0!</v>
      </c>
    </row>
    <row r="64" spans="1:206" ht="12.75" customHeight="1" x14ac:dyDescent="0.2">
      <c r="A64" s="286"/>
      <c r="B64" s="286"/>
      <c r="C64" s="289" t="s">
        <v>31</v>
      </c>
      <c r="D64" s="289"/>
      <c r="E64" s="289"/>
      <c r="F64" s="63" t="s">
        <v>64</v>
      </c>
      <c r="G64" s="27">
        <f t="shared" si="26"/>
        <v>2095</v>
      </c>
      <c r="H64" s="27">
        <f t="shared" si="27"/>
        <v>2155</v>
      </c>
      <c r="I64" s="64">
        <f t="shared" si="28"/>
        <v>2.8639618138424749E-2</v>
      </c>
      <c r="J64" s="65">
        <f t="shared" si="29"/>
        <v>0</v>
      </c>
      <c r="K64" s="65"/>
      <c r="L64" s="64" t="e">
        <f t="shared" si="35"/>
        <v>#DIV/0!</v>
      </c>
      <c r="N64" s="268"/>
      <c r="O64" s="269"/>
      <c r="P64" s="270"/>
      <c r="Q64" s="283" t="s">
        <v>31</v>
      </c>
      <c r="R64" s="284"/>
      <c r="S64" s="285"/>
      <c r="T64" s="63" t="s">
        <v>64</v>
      </c>
      <c r="U64" s="27">
        <f t="shared" si="30"/>
        <v>10059</v>
      </c>
      <c r="V64" s="27">
        <f t="shared" si="31"/>
        <v>8558</v>
      </c>
      <c r="W64" s="64">
        <f t="shared" si="32"/>
        <v>-0.14921960433442694</v>
      </c>
      <c r="X64" s="65">
        <f t="shared" si="33"/>
        <v>0</v>
      </c>
      <c r="Y64" s="65"/>
      <c r="Z64" s="64" t="e">
        <f t="shared" si="34"/>
        <v>#DIV/0!</v>
      </c>
    </row>
    <row r="65" spans="1:26" ht="12.75" customHeight="1" x14ac:dyDescent="0.2">
      <c r="A65" s="286"/>
      <c r="B65" s="286"/>
      <c r="C65" s="289" t="s">
        <v>35</v>
      </c>
      <c r="D65" s="289"/>
      <c r="E65" s="289"/>
      <c r="F65" s="63" t="s">
        <v>66</v>
      </c>
      <c r="G65" s="27">
        <f t="shared" si="26"/>
        <v>2467</v>
      </c>
      <c r="H65" s="27">
        <f t="shared" si="27"/>
        <v>2383</v>
      </c>
      <c r="I65" s="64">
        <f t="shared" si="28"/>
        <v>-3.4049452776651834E-2</v>
      </c>
      <c r="J65" s="65">
        <f t="shared" si="29"/>
        <v>0</v>
      </c>
      <c r="K65" s="65"/>
      <c r="L65" s="64" t="e">
        <f t="shared" si="35"/>
        <v>#DIV/0!</v>
      </c>
      <c r="N65" s="268"/>
      <c r="O65" s="269"/>
      <c r="P65" s="270"/>
      <c r="Q65" s="283" t="s">
        <v>35</v>
      </c>
      <c r="R65" s="284"/>
      <c r="S65" s="285"/>
      <c r="T65" s="63" t="s">
        <v>66</v>
      </c>
      <c r="U65" s="27">
        <f t="shared" si="30"/>
        <v>10642</v>
      </c>
      <c r="V65" s="27">
        <f t="shared" si="31"/>
        <v>9058</v>
      </c>
      <c r="W65" s="64">
        <f t="shared" si="32"/>
        <v>-0.14884420221762829</v>
      </c>
      <c r="X65" s="65">
        <f t="shared" si="33"/>
        <v>0</v>
      </c>
      <c r="Y65" s="65"/>
      <c r="Z65" s="64" t="e">
        <f t="shared" si="34"/>
        <v>#DIV/0!</v>
      </c>
    </row>
    <row r="66" spans="1:26" ht="12.75" customHeight="1" x14ac:dyDescent="0.2">
      <c r="A66" s="286"/>
      <c r="B66" s="286"/>
      <c r="C66" s="289" t="s">
        <v>55</v>
      </c>
      <c r="D66" s="289"/>
      <c r="E66" s="289"/>
      <c r="F66" s="63" t="s">
        <v>68</v>
      </c>
      <c r="G66" s="27">
        <f t="shared" si="26"/>
        <v>1725</v>
      </c>
      <c r="H66" s="27">
        <f t="shared" si="27"/>
        <v>1627</v>
      </c>
      <c r="I66" s="64">
        <f t="shared" si="28"/>
        <v>-5.6811594202898497E-2</v>
      </c>
      <c r="J66" s="65">
        <f t="shared" si="29"/>
        <v>0</v>
      </c>
      <c r="K66" s="65"/>
      <c r="L66" s="64" t="e">
        <f t="shared" si="35"/>
        <v>#DIV/0!</v>
      </c>
      <c r="N66" s="268"/>
      <c r="O66" s="269"/>
      <c r="P66" s="270"/>
      <c r="Q66" s="283" t="s">
        <v>51</v>
      </c>
      <c r="R66" s="284"/>
      <c r="S66" s="285"/>
      <c r="T66" s="63" t="s">
        <v>68</v>
      </c>
      <c r="U66" s="27">
        <f t="shared" si="30"/>
        <v>26024</v>
      </c>
      <c r="V66" s="27">
        <f t="shared" si="31"/>
        <v>67370</v>
      </c>
      <c r="W66" s="64">
        <f t="shared" si="32"/>
        <v>1.5887642176452506</v>
      </c>
      <c r="X66" s="65">
        <f t="shared" si="33"/>
        <v>0</v>
      </c>
      <c r="Y66" s="65"/>
      <c r="Z66" s="64" t="e">
        <f t="shared" si="34"/>
        <v>#DIV/0!</v>
      </c>
    </row>
    <row r="67" spans="1:26" ht="12.75" customHeight="1" x14ac:dyDescent="0.2">
      <c r="A67" s="286"/>
      <c r="B67" s="286"/>
      <c r="C67" s="289" t="s">
        <v>65</v>
      </c>
      <c r="D67" s="289"/>
      <c r="E67" s="289"/>
      <c r="F67" s="63" t="s">
        <v>70</v>
      </c>
      <c r="G67" s="27">
        <f t="shared" si="26"/>
        <v>2135</v>
      </c>
      <c r="H67" s="27">
        <f t="shared" si="27"/>
        <v>2055</v>
      </c>
      <c r="I67" s="64">
        <f t="shared" si="28"/>
        <v>-3.7470725995316201E-2</v>
      </c>
      <c r="J67" s="65">
        <f t="shared" si="29"/>
        <v>0</v>
      </c>
      <c r="K67" s="65"/>
      <c r="L67" s="64" t="e">
        <f t="shared" si="35"/>
        <v>#DIV/0!</v>
      </c>
      <c r="N67" s="271"/>
      <c r="O67" s="272"/>
      <c r="P67" s="273"/>
      <c r="Q67" s="283" t="s">
        <v>55</v>
      </c>
      <c r="R67" s="284"/>
      <c r="S67" s="285"/>
      <c r="T67" s="63" t="s">
        <v>70</v>
      </c>
      <c r="U67" s="27">
        <f t="shared" si="30"/>
        <v>11824</v>
      </c>
      <c r="V67" s="27">
        <f t="shared" si="31"/>
        <v>7238</v>
      </c>
      <c r="W67" s="64">
        <f t="shared" si="32"/>
        <v>-0.38785520974289578</v>
      </c>
      <c r="X67" s="65">
        <f t="shared" si="33"/>
        <v>0</v>
      </c>
      <c r="Y67" s="65"/>
      <c r="Z67" s="64" t="e">
        <f t="shared" si="34"/>
        <v>#DIV/0!</v>
      </c>
    </row>
    <row r="68" spans="1:26" x14ac:dyDescent="0.2">
      <c r="A68" s="252" t="s">
        <v>4</v>
      </c>
      <c r="B68" s="253"/>
      <c r="C68" s="253"/>
      <c r="D68" s="253"/>
      <c r="E68" s="254"/>
      <c r="F68" s="146" t="s">
        <v>95</v>
      </c>
      <c r="G68" s="147">
        <f>SUM(G41:G67)</f>
        <v>145666</v>
      </c>
      <c r="H68" s="147">
        <f>SUM(H41:H67)</f>
        <v>114076</v>
      </c>
      <c r="I68" s="148">
        <f>H68/G68*100%-100%</f>
        <v>-0.21686598108000499</v>
      </c>
      <c r="J68" s="147">
        <f t="shared" ref="J68:K68" si="36">SUM(J41:J67)</f>
        <v>34865</v>
      </c>
      <c r="K68" s="147">
        <f t="shared" si="36"/>
        <v>24298</v>
      </c>
      <c r="L68" s="148">
        <f>K68/J68*100%-100%</f>
        <v>-0.30308332138247529</v>
      </c>
      <c r="N68" s="255" t="s">
        <v>4</v>
      </c>
      <c r="O68" s="255"/>
      <c r="P68" s="255"/>
      <c r="Q68" s="255"/>
      <c r="R68" s="255"/>
      <c r="S68" s="255"/>
      <c r="T68" s="146" t="s">
        <v>95</v>
      </c>
      <c r="U68" s="147">
        <f t="shared" ref="U68" si="37">SUM(U41:U67)</f>
        <v>635664</v>
      </c>
      <c r="V68" s="147">
        <f t="shared" ref="V68" si="38">SUM(V41:V67)</f>
        <v>537963</v>
      </c>
      <c r="W68" s="148">
        <f>V68/U68*100%-100%</f>
        <v>-0.15369912406554409</v>
      </c>
      <c r="X68" s="147">
        <f t="shared" ref="X68" si="39">SUM(X41:X67)</f>
        <v>164469</v>
      </c>
      <c r="Y68" s="147">
        <f t="shared" ref="Y68" si="40">SUM(Y41:Y67)</f>
        <v>132206</v>
      </c>
      <c r="Z68" s="148">
        <f>Y68/X68*100%-100%</f>
        <v>-0.19616462676857038</v>
      </c>
    </row>
    <row r="69" spans="1:26" ht="30" customHeight="1" x14ac:dyDescent="0.2"/>
    <row r="70" spans="1:26" s="119" customFormat="1" ht="12.75" customHeight="1" x14ac:dyDescent="0.2">
      <c r="A70" s="303" t="s">
        <v>180</v>
      </c>
      <c r="B70" s="303"/>
      <c r="C70" s="303"/>
      <c r="D70" s="303"/>
      <c r="E70" s="303"/>
      <c r="F70" s="303"/>
      <c r="G70" s="303"/>
      <c r="H70" s="303"/>
      <c r="I70" s="149"/>
      <c r="J70" s="302" t="s">
        <v>222</v>
      </c>
      <c r="K70" s="302"/>
      <c r="L70" s="302"/>
      <c r="M70" s="150"/>
    </row>
    <row r="71" spans="1:26" s="119" customFormat="1" x14ac:dyDescent="0.2">
      <c r="A71" s="303"/>
      <c r="B71" s="303"/>
      <c r="C71" s="303"/>
      <c r="D71" s="303"/>
      <c r="E71" s="303"/>
      <c r="F71" s="303"/>
      <c r="G71" s="303"/>
      <c r="H71" s="303"/>
      <c r="I71" s="149"/>
      <c r="J71" s="302"/>
      <c r="K71" s="302"/>
      <c r="L71" s="302"/>
      <c r="M71" s="150"/>
    </row>
    <row r="72" spans="1:26" s="119" customFormat="1" x14ac:dyDescent="0.2">
      <c r="A72" s="303"/>
      <c r="B72" s="303"/>
      <c r="C72" s="303"/>
      <c r="D72" s="303"/>
      <c r="E72" s="303"/>
      <c r="F72" s="303"/>
      <c r="G72" s="303"/>
      <c r="H72" s="303"/>
      <c r="I72" s="149"/>
      <c r="J72" s="302"/>
      <c r="K72" s="302"/>
      <c r="L72" s="302"/>
      <c r="M72" s="150"/>
    </row>
    <row r="74" spans="1:26" x14ac:dyDescent="0.2">
      <c r="A74" s="112"/>
      <c r="B74" s="296"/>
      <c r="C74" s="152"/>
      <c r="F74" s="152"/>
      <c r="I74" s="152"/>
      <c r="O74" s="152"/>
      <c r="R74" s="152"/>
      <c r="U74" s="152"/>
    </row>
    <row r="75" spans="1:26" x14ac:dyDescent="0.2">
      <c r="A75" s="112"/>
      <c r="B75" s="296"/>
      <c r="C75" s="152"/>
      <c r="F75" s="152"/>
      <c r="I75" s="152"/>
      <c r="O75" s="152"/>
      <c r="R75" s="152"/>
      <c r="U75" s="152"/>
    </row>
    <row r="76" spans="1:26" x14ac:dyDescent="0.2">
      <c r="A76" s="112"/>
      <c r="B76" s="296"/>
      <c r="C76" s="153"/>
      <c r="F76" s="153"/>
      <c r="I76" s="153"/>
      <c r="O76" s="153"/>
      <c r="R76" s="153"/>
      <c r="U76" s="153"/>
    </row>
    <row r="77" spans="1:26" x14ac:dyDescent="0.2">
      <c r="A77" s="112"/>
      <c r="B77" s="296"/>
      <c r="C77" s="153"/>
      <c r="F77" s="153"/>
      <c r="I77" s="153"/>
      <c r="O77" s="153"/>
      <c r="R77" s="153"/>
      <c r="U77" s="153"/>
    </row>
    <row r="80" spans="1:26" x14ac:dyDescent="0.2">
      <c r="A80" s="112"/>
      <c r="B80" s="296"/>
      <c r="C80" s="154"/>
      <c r="D80" s="152"/>
      <c r="F80" s="154"/>
      <c r="G80" s="152"/>
      <c r="I80" s="154"/>
      <c r="J80" s="152"/>
      <c r="P80" s="152"/>
      <c r="S80" s="152"/>
      <c r="V80" s="152"/>
    </row>
    <row r="81" spans="1:22" x14ac:dyDescent="0.2">
      <c r="A81" s="112"/>
      <c r="B81" s="296"/>
      <c r="C81" s="154"/>
      <c r="D81" s="155"/>
      <c r="F81" s="154"/>
      <c r="G81" s="155"/>
      <c r="I81" s="154"/>
      <c r="J81" s="155"/>
      <c r="P81" s="155"/>
      <c r="S81" s="155"/>
      <c r="V81" s="155"/>
    </row>
    <row r="82" spans="1:22" x14ac:dyDescent="0.2">
      <c r="A82" s="112"/>
      <c r="B82" s="296"/>
      <c r="C82" s="154"/>
      <c r="D82" s="156"/>
      <c r="F82" s="154"/>
      <c r="G82" s="156"/>
      <c r="I82" s="154"/>
      <c r="J82" s="156"/>
      <c r="P82" s="156"/>
      <c r="Q82" s="156"/>
      <c r="R82" s="156"/>
      <c r="S82" s="156"/>
      <c r="T82" s="156"/>
      <c r="U82" s="156"/>
      <c r="V82" s="156"/>
    </row>
    <row r="83" spans="1:22" x14ac:dyDescent="0.2">
      <c r="A83" s="112"/>
      <c r="B83" s="296"/>
      <c r="C83" s="154"/>
      <c r="D83" s="156"/>
      <c r="E83" s="154"/>
      <c r="F83" s="154"/>
      <c r="G83" s="156"/>
      <c r="I83" s="154"/>
      <c r="J83" s="156"/>
      <c r="P83" s="156"/>
      <c r="S83" s="156"/>
      <c r="V83" s="156"/>
    </row>
    <row r="84" spans="1:22" x14ac:dyDescent="0.2">
      <c r="A84" s="112"/>
      <c r="B84" s="151"/>
      <c r="E84" s="154"/>
    </row>
  </sheetData>
  <mergeCells count="105">
    <mergeCell ref="Y1:Z1"/>
    <mergeCell ref="I5:K5"/>
    <mergeCell ref="A4:A6"/>
    <mergeCell ref="L5:N5"/>
    <mergeCell ref="C40:E40"/>
    <mergeCell ref="C53:E53"/>
    <mergeCell ref="C54:E54"/>
    <mergeCell ref="A41:B44"/>
    <mergeCell ref="C4:N4"/>
    <mergeCell ref="O4:Z4"/>
    <mergeCell ref="A2:Z2"/>
    <mergeCell ref="N40:P40"/>
    <mergeCell ref="Q40:S40"/>
    <mergeCell ref="R5:T5"/>
    <mergeCell ref="U5:W5"/>
    <mergeCell ref="X5:Z5"/>
    <mergeCell ref="N37:P39"/>
    <mergeCell ref="U38:W38"/>
    <mergeCell ref="U37:Z37"/>
    <mergeCell ref="X38:Z38"/>
    <mergeCell ref="F5:H5"/>
    <mergeCell ref="F37:F39"/>
    <mergeCell ref="Q37:S39"/>
    <mergeCell ref="T37:T39"/>
    <mergeCell ref="C5:E5"/>
    <mergeCell ref="O5:Q5"/>
    <mergeCell ref="B4:B6"/>
    <mergeCell ref="C55:E55"/>
    <mergeCell ref="C42:E42"/>
    <mergeCell ref="C43:E43"/>
    <mergeCell ref="C44:E44"/>
    <mergeCell ref="Q44:S44"/>
    <mergeCell ref="Q45:S45"/>
    <mergeCell ref="Q41:S41"/>
    <mergeCell ref="Q42:S42"/>
    <mergeCell ref="Q50:S50"/>
    <mergeCell ref="Q49:S49"/>
    <mergeCell ref="C45:E45"/>
    <mergeCell ref="A37:B39"/>
    <mergeCell ref="A40:B40"/>
    <mergeCell ref="J38:L38"/>
    <mergeCell ref="C37:E39"/>
    <mergeCell ref="G37:L37"/>
    <mergeCell ref="G38:I38"/>
    <mergeCell ref="C41:E41"/>
    <mergeCell ref="B74:B77"/>
    <mergeCell ref="B80:B83"/>
    <mergeCell ref="C64:E64"/>
    <mergeCell ref="C65:E65"/>
    <mergeCell ref="C66:E66"/>
    <mergeCell ref="C67:E67"/>
    <mergeCell ref="C56:E56"/>
    <mergeCell ref="C57:E57"/>
    <mergeCell ref="J70:L72"/>
    <mergeCell ref="A70:H72"/>
    <mergeCell ref="Q57:S57"/>
    <mergeCell ref="Q58:S58"/>
    <mergeCell ref="Q59:S59"/>
    <mergeCell ref="Q60:S60"/>
    <mergeCell ref="Q61:S61"/>
    <mergeCell ref="A45:B47"/>
    <mergeCell ref="A48:B49"/>
    <mergeCell ref="A50:B52"/>
    <mergeCell ref="A53:B57"/>
    <mergeCell ref="A58:B62"/>
    <mergeCell ref="C58:E58"/>
    <mergeCell ref="C59:E59"/>
    <mergeCell ref="C60:E60"/>
    <mergeCell ref="C61:E61"/>
    <mergeCell ref="C62:E62"/>
    <mergeCell ref="Q43:S43"/>
    <mergeCell ref="Q46:S46"/>
    <mergeCell ref="Q47:S47"/>
    <mergeCell ref="Q48:S48"/>
    <mergeCell ref="C50:E50"/>
    <mergeCell ref="C51:E51"/>
    <mergeCell ref="C52:E52"/>
    <mergeCell ref="C48:E48"/>
    <mergeCell ref="C49:E49"/>
    <mergeCell ref="C46:E46"/>
    <mergeCell ref="C47:E47"/>
    <mergeCell ref="A68:E68"/>
    <mergeCell ref="N68:S68"/>
    <mergeCell ref="N41:P42"/>
    <mergeCell ref="N43:P45"/>
    <mergeCell ref="N46:P48"/>
    <mergeCell ref="N49:P50"/>
    <mergeCell ref="N51:P53"/>
    <mergeCell ref="N54:P57"/>
    <mergeCell ref="N58:P61"/>
    <mergeCell ref="N62:P67"/>
    <mergeCell ref="Q51:S51"/>
    <mergeCell ref="Q52:S52"/>
    <mergeCell ref="Q53:S53"/>
    <mergeCell ref="Q54:S54"/>
    <mergeCell ref="Q55:S55"/>
    <mergeCell ref="Q56:S56"/>
    <mergeCell ref="A63:B67"/>
    <mergeCell ref="Q62:S62"/>
    <mergeCell ref="Q63:S63"/>
    <mergeCell ref="Q64:S64"/>
    <mergeCell ref="Q65:S65"/>
    <mergeCell ref="Q66:S66"/>
    <mergeCell ref="Q67:S67"/>
    <mergeCell ref="C63:E63"/>
  </mergeCells>
  <phoneticPr fontId="3" type="noConversion"/>
  <conditionalFormatting sqref="G41:L68 U41:Z68">
    <cfRule type="cellIs" dxfId="314" priority="118" operator="equal">
      <formula>0</formula>
    </cfRule>
  </conditionalFormatting>
  <conditionalFormatting sqref="A8:A33 A35 C41:C67 A68 Q41:Q67 N68">
    <cfRule type="cellIs" dxfId="313" priority="121" stopIfTrue="1" operator="equal">
      <formula>0</formula>
    </cfRule>
  </conditionalFormatting>
  <conditionalFormatting sqref="A34:A35">
    <cfRule type="cellIs" dxfId="312" priority="119" stopIfTrue="1" operator="equal">
      <formula>0</formula>
    </cfRule>
  </conditionalFormatting>
  <conditionalFormatting sqref="B35">
    <cfRule type="cellIs" dxfId="311" priority="61" stopIfTrue="1" operator="equal">
      <formula>0</formula>
    </cfRule>
  </conditionalFormatting>
  <conditionalFormatting sqref="B35">
    <cfRule type="cellIs" dxfId="310" priority="60" stopIfTrue="1" operator="equal">
      <formula>0</formula>
    </cfRule>
  </conditionalFormatting>
  <conditionalFormatting sqref="U35:V35 R35:S35 O35:P35 I35:J35">
    <cfRule type="cellIs" dxfId="309" priority="55" stopIfTrue="1" operator="equal">
      <formula>0</formula>
    </cfRule>
  </conditionalFormatting>
  <conditionalFormatting sqref="U35:V35 R35:S35 O35:P35 I35:J35">
    <cfRule type="cellIs" dxfId="308" priority="54" stopIfTrue="1" operator="equal">
      <formula>0</formula>
    </cfRule>
  </conditionalFormatting>
  <conditionalFormatting sqref="K50 K48:L48 K58 K63:L63 K45:L45 K53:L53 G41:K41 G42:J67 L41:L67">
    <cfRule type="cellIs" dxfId="307" priority="52" stopIfTrue="1" operator="equal">
      <formula>0</formula>
    </cfRule>
  </conditionalFormatting>
  <conditionalFormatting sqref="K50 K48:L48 K58 K63:L63 K45:L45 K53:L53 G41:K41 G42:J67 L41:L67">
    <cfRule type="cellIs" dxfId="306" priority="51" stopIfTrue="1" operator="equal">
      <formula>0</formula>
    </cfRule>
  </conditionalFormatting>
  <conditionalFormatting sqref="A68">
    <cfRule type="cellIs" dxfId="305" priority="50" stopIfTrue="1" operator="equal">
      <formula>0</formula>
    </cfRule>
  </conditionalFormatting>
  <conditionalFormatting sqref="L68">
    <cfRule type="cellIs" dxfId="304" priority="47" stopIfTrue="1" operator="equal">
      <formula>0</formula>
    </cfRule>
  </conditionalFormatting>
  <conditionalFormatting sqref="L68">
    <cfRule type="cellIs" dxfId="303" priority="46" stopIfTrue="1" operator="equal">
      <formula>0</formula>
    </cfRule>
  </conditionalFormatting>
  <conditionalFormatting sqref="T68">
    <cfRule type="cellIs" dxfId="302" priority="24" stopIfTrue="1" operator="equal">
      <formula>0</formula>
    </cfRule>
  </conditionalFormatting>
  <conditionalFormatting sqref="W51:W67 W42:W48 Y46:Z46 Y51:Z51 Y43 Y58 Y62 Y54 X42:X67 U41:Y41 U42:V67">
    <cfRule type="cellIs" dxfId="301" priority="40" stopIfTrue="1" operator="equal">
      <formula>0</formula>
    </cfRule>
  </conditionalFormatting>
  <conditionalFormatting sqref="W51:W67 W42:W48 Y46:Z46 Y51:Z51 Y43 Y58 Y62 Y54 X42:X67 U41:Y41 U42:V67">
    <cfRule type="cellIs" dxfId="300" priority="39" stopIfTrue="1" operator="equal">
      <formula>0</formula>
    </cfRule>
  </conditionalFormatting>
  <conditionalFormatting sqref="N68">
    <cfRule type="cellIs" dxfId="299" priority="38" stopIfTrue="1" operator="equal">
      <formula>0</formula>
    </cfRule>
  </conditionalFormatting>
  <conditionalFormatting sqref="W68">
    <cfRule type="cellIs" dxfId="298" priority="35" stopIfTrue="1" operator="equal">
      <formula>0</formula>
    </cfRule>
  </conditionalFormatting>
  <conditionalFormatting sqref="W68">
    <cfRule type="cellIs" dxfId="297" priority="34" stopIfTrue="1" operator="equal">
      <formula>0</formula>
    </cfRule>
  </conditionalFormatting>
  <conditionalFormatting sqref="Z68">
    <cfRule type="cellIs" dxfId="296" priority="31" stopIfTrue="1" operator="equal">
      <formula>0</formula>
    </cfRule>
  </conditionalFormatting>
  <conditionalFormatting sqref="Z68">
    <cfRule type="cellIs" dxfId="295" priority="30" stopIfTrue="1" operator="equal">
      <formula>0</formula>
    </cfRule>
  </conditionalFormatting>
  <conditionalFormatting sqref="F68">
    <cfRule type="cellIs" dxfId="294" priority="27" stopIfTrue="1" operator="equal">
      <formula>0</formula>
    </cfRule>
  </conditionalFormatting>
  <conditionalFormatting sqref="F68">
    <cfRule type="cellIs" dxfId="293" priority="26" stopIfTrue="1" operator="equal">
      <formula>0</formula>
    </cfRule>
  </conditionalFormatting>
  <conditionalFormatting sqref="T68">
    <cfRule type="cellIs" dxfId="292" priority="25" stopIfTrue="1" operator="equal">
      <formula>0</formula>
    </cfRule>
  </conditionalFormatting>
  <conditionalFormatting sqref="A39:H39 J39:K39 M39:V39 X39:Y39 A8:Z38 A40:Z68">
    <cfRule type="containsErrors" dxfId="291" priority="9">
      <formula>ISERROR(A8)</formula>
    </cfRule>
    <cfRule type="cellIs" dxfId="290" priority="20" stopIfTrue="1" operator="equal">
      <formula>0</formula>
    </cfRule>
  </conditionalFormatting>
  <conditionalFormatting sqref="G68:H68 J68:K68">
    <cfRule type="cellIs" dxfId="289" priority="15" stopIfTrue="1" operator="equal">
      <formula>0</formula>
    </cfRule>
  </conditionalFormatting>
  <conditionalFormatting sqref="G68:H68 J68:K68">
    <cfRule type="cellIs" dxfId="288" priority="14" stopIfTrue="1" operator="equal">
      <formula>0</formula>
    </cfRule>
  </conditionalFormatting>
  <conditionalFormatting sqref="X68:Y68 U68:V68">
    <cfRule type="cellIs" dxfId="287" priority="13" stopIfTrue="1" operator="equal">
      <formula>0</formula>
    </cfRule>
  </conditionalFormatting>
  <conditionalFormatting sqref="X68:Y68 U68:V68">
    <cfRule type="cellIs" dxfId="286" priority="12" stopIfTrue="1" operator="equal">
      <formula>0</formula>
    </cfRule>
  </conditionalFormatting>
  <conditionalFormatting sqref="C35:D35">
    <cfRule type="cellIs" dxfId="285" priority="11" stopIfTrue="1" operator="equal">
      <formula>0</formula>
    </cfRule>
  </conditionalFormatting>
  <conditionalFormatting sqref="C35:D35">
    <cfRule type="cellIs" dxfId="284" priority="10" stopIfTrue="1" operator="equal">
      <formula>0</formula>
    </cfRule>
  </conditionalFormatting>
  <conditionalFormatting sqref="W41:W67">
    <cfRule type="cellIs" dxfId="283" priority="8" stopIfTrue="1" operator="equal">
      <formula>0</formula>
    </cfRule>
  </conditionalFormatting>
  <conditionalFormatting sqref="W41:W67">
    <cfRule type="cellIs" dxfId="282" priority="7" stopIfTrue="1" operator="equal">
      <formula>0</formula>
    </cfRule>
  </conditionalFormatting>
  <conditionalFormatting sqref="Z41:Z67">
    <cfRule type="cellIs" dxfId="281" priority="6" stopIfTrue="1" operator="equal">
      <formula>0</formula>
    </cfRule>
  </conditionalFormatting>
  <conditionalFormatting sqref="Z41:Z67">
    <cfRule type="cellIs" dxfId="280" priority="5" stopIfTrue="1" operator="equal">
      <formula>0</formula>
    </cfRule>
  </conditionalFormatting>
  <conditionalFormatting sqref="E8:E35 H8:H35 K8:K35 N8:N35 Q8:Q35 T8:T35 W8:W35 Z8:Z35 I41:I68 L41:L68 W41:W68 Z41:Z68">
    <cfRule type="cellIs" dxfId="279" priority="4" operator="lessThan">
      <formula>0</formula>
    </cfRule>
  </conditionalFormatting>
  <conditionalFormatting sqref="E8:E35 H8:H35 K8:K35 N8:N35 Q8:Q35 T8:T35 W8:W35 Z8:Z35 I41:I68 L41:L68 W41:W68 Z41:Z68">
    <cfRule type="cellIs" dxfId="278" priority="3" operator="greaterThanOrEqual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62" fitToHeight="2" orientation="landscape" r:id="rId1"/>
  <rowBreaks count="1" manualBreakCount="1">
    <brk id="35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52"/>
  <sheetViews>
    <sheetView view="pageBreakPreview" zoomScaleNormal="70" zoomScaleSheetLayoutView="100" workbookViewId="0">
      <selection activeCell="H7" sqref="H7"/>
    </sheetView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2.42578125" style="119" customWidth="1"/>
    <col min="5" max="5" width="24.5703125" style="119" customWidth="1"/>
    <col min="6" max="6" width="4.85546875" style="119" customWidth="1"/>
    <col min="7" max="7" width="9.42578125" style="110" customWidth="1"/>
    <col min="8" max="9" width="9.42578125" style="119" customWidth="1"/>
    <col min="10" max="16384" width="9.140625" style="119"/>
  </cols>
  <sheetData>
    <row r="1" spans="1:9" ht="12" customHeight="1" x14ac:dyDescent="0.2">
      <c r="H1" s="304" t="s">
        <v>115</v>
      </c>
      <c r="I1" s="304"/>
    </row>
    <row r="2" spans="1:9" ht="32.25" customHeight="1" x14ac:dyDescent="0.25">
      <c r="A2" s="308" t="s">
        <v>184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12"/>
      <c r="B3" s="112"/>
      <c r="C3" s="112"/>
      <c r="D3" s="112"/>
      <c r="E3" s="112"/>
      <c r="F3" s="112"/>
      <c r="G3" s="111"/>
      <c r="H3" s="112"/>
      <c r="I3" s="112"/>
    </row>
    <row r="4" spans="1:9" ht="34.5" customHeight="1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163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thickBot="1" x14ac:dyDescent="0.25">
      <c r="A6" s="324" t="s">
        <v>2</v>
      </c>
      <c r="B6" s="324"/>
      <c r="C6" s="324"/>
      <c r="D6" s="324"/>
      <c r="E6" s="324"/>
      <c r="F6" s="113" t="s">
        <v>3</v>
      </c>
      <c r="G6" s="113">
        <v>1</v>
      </c>
      <c r="H6" s="113">
        <v>2</v>
      </c>
      <c r="I6" s="113">
        <v>3</v>
      </c>
    </row>
    <row r="7" spans="1:9" ht="30" customHeight="1" thickBot="1" x14ac:dyDescent="0.25">
      <c r="A7" s="316" t="s">
        <v>116</v>
      </c>
      <c r="B7" s="317"/>
      <c r="C7" s="317"/>
      <c r="D7" s="317"/>
      <c r="E7" s="317"/>
      <c r="F7" s="158">
        <v>1</v>
      </c>
      <c r="G7" s="114">
        <f>G8+G16+G24+G30+G35</f>
        <v>3918432</v>
      </c>
      <c r="H7" s="114">
        <f>H8+H16+H24+H30+H35</f>
        <v>2567114</v>
      </c>
      <c r="I7" s="159">
        <f>H7/G7*100%-100%</f>
        <v>-0.34486192436158136</v>
      </c>
    </row>
    <row r="8" spans="1:9" ht="15" customHeight="1" x14ac:dyDescent="0.2">
      <c r="A8" s="329" t="s">
        <v>5</v>
      </c>
      <c r="B8" s="212" t="s">
        <v>73</v>
      </c>
      <c r="C8" s="212" t="s">
        <v>4</v>
      </c>
      <c r="D8" s="212"/>
      <c r="E8" s="212"/>
      <c r="F8" s="145">
        <v>2</v>
      </c>
      <c r="G8" s="59">
        <f>G10+G12+G14</f>
        <v>560335</v>
      </c>
      <c r="H8" s="60">
        <f>H10+H12+H14</f>
        <v>386035</v>
      </c>
      <c r="I8" s="160">
        <f t="shared" ref="I8:I48" si="0">H8/G8*100%-100%</f>
        <v>-0.311063917121008</v>
      </c>
    </row>
    <row r="9" spans="1:9" x14ac:dyDescent="0.2">
      <c r="A9" s="329"/>
      <c r="B9" s="293"/>
      <c r="C9" s="327" t="s">
        <v>5</v>
      </c>
      <c r="D9" s="286" t="s">
        <v>6</v>
      </c>
      <c r="E9" s="286"/>
      <c r="F9" s="161">
        <v>3</v>
      </c>
      <c r="G9" s="26">
        <f>G11+G13+G15</f>
        <v>496221</v>
      </c>
      <c r="H9" s="27">
        <f>H11+H13+H15</f>
        <v>331127</v>
      </c>
      <c r="I9" s="162">
        <f t="shared" si="0"/>
        <v>-0.33270256599378101</v>
      </c>
    </row>
    <row r="10" spans="1:9" x14ac:dyDescent="0.2">
      <c r="A10" s="329"/>
      <c r="B10" s="293"/>
      <c r="C10" s="327"/>
      <c r="D10" s="286" t="s">
        <v>7</v>
      </c>
      <c r="E10" s="124" t="s">
        <v>8</v>
      </c>
      <c r="F10" s="161">
        <v>4</v>
      </c>
      <c r="G10" s="26">
        <v>38769</v>
      </c>
      <c r="H10" s="27">
        <v>21499</v>
      </c>
      <c r="I10" s="162">
        <f t="shared" si="0"/>
        <v>-0.44545900074802036</v>
      </c>
    </row>
    <row r="11" spans="1:9" x14ac:dyDescent="0.2">
      <c r="A11" s="329"/>
      <c r="B11" s="293"/>
      <c r="C11" s="327"/>
      <c r="D11" s="286"/>
      <c r="E11" s="163" t="s">
        <v>6</v>
      </c>
      <c r="F11" s="161">
        <v>5</v>
      </c>
      <c r="G11" s="26">
        <v>34316</v>
      </c>
      <c r="H11" s="27">
        <v>18828</v>
      </c>
      <c r="I11" s="162">
        <f t="shared" si="0"/>
        <v>-0.45133465438862341</v>
      </c>
    </row>
    <row r="12" spans="1:9" x14ac:dyDescent="0.2">
      <c r="A12" s="329"/>
      <c r="B12" s="293"/>
      <c r="C12" s="327"/>
      <c r="D12" s="286" t="s">
        <v>80</v>
      </c>
      <c r="E12" s="124" t="s">
        <v>8</v>
      </c>
      <c r="F12" s="161">
        <v>6</v>
      </c>
      <c r="G12" s="26">
        <v>520552</v>
      </c>
      <c r="H12" s="27">
        <v>361838</v>
      </c>
      <c r="I12" s="162">
        <f t="shared" si="0"/>
        <v>-0.30489557239238352</v>
      </c>
    </row>
    <row r="13" spans="1:9" x14ac:dyDescent="0.2">
      <c r="A13" s="329"/>
      <c r="B13" s="293"/>
      <c r="C13" s="327"/>
      <c r="D13" s="286"/>
      <c r="E13" s="163" t="s">
        <v>6</v>
      </c>
      <c r="F13" s="161">
        <v>7</v>
      </c>
      <c r="G13" s="26">
        <v>461837</v>
      </c>
      <c r="H13" s="27">
        <v>312258</v>
      </c>
      <c r="I13" s="162">
        <f t="shared" si="0"/>
        <v>-0.32387833802835198</v>
      </c>
    </row>
    <row r="14" spans="1:9" x14ac:dyDescent="0.2">
      <c r="A14" s="329"/>
      <c r="B14" s="293"/>
      <c r="C14" s="327"/>
      <c r="D14" s="286" t="s">
        <v>10</v>
      </c>
      <c r="E14" s="124" t="s">
        <v>8</v>
      </c>
      <c r="F14" s="161">
        <v>8</v>
      </c>
      <c r="G14" s="26">
        <v>1014</v>
      </c>
      <c r="H14" s="27">
        <v>2698</v>
      </c>
      <c r="I14" s="162">
        <f t="shared" si="0"/>
        <v>1.6607495069033531</v>
      </c>
    </row>
    <row r="15" spans="1:9" x14ac:dyDescent="0.2">
      <c r="A15" s="329"/>
      <c r="B15" s="293"/>
      <c r="C15" s="327"/>
      <c r="D15" s="286"/>
      <c r="E15" s="163" t="s">
        <v>6</v>
      </c>
      <c r="F15" s="161">
        <v>9</v>
      </c>
      <c r="G15" s="26">
        <v>68</v>
      </c>
      <c r="H15" s="27">
        <v>41</v>
      </c>
      <c r="I15" s="162">
        <f t="shared" si="0"/>
        <v>-0.3970588235294118</v>
      </c>
    </row>
    <row r="16" spans="1:9" x14ac:dyDescent="0.2">
      <c r="A16" s="329"/>
      <c r="B16" s="211" t="s">
        <v>15</v>
      </c>
      <c r="C16" s="293" t="s">
        <v>4</v>
      </c>
      <c r="D16" s="293"/>
      <c r="E16" s="293"/>
      <c r="F16" s="161">
        <v>10</v>
      </c>
      <c r="G16" s="26">
        <f>G18+G22</f>
        <v>113922</v>
      </c>
      <c r="H16" s="27">
        <f>H18+H22</f>
        <v>80652</v>
      </c>
      <c r="I16" s="162">
        <f t="shared" si="0"/>
        <v>-0.29204192342128821</v>
      </c>
    </row>
    <row r="17" spans="1:9" x14ac:dyDescent="0.2">
      <c r="A17" s="329"/>
      <c r="B17" s="323"/>
      <c r="C17" s="328" t="s">
        <v>5</v>
      </c>
      <c r="D17" s="331" t="s">
        <v>6</v>
      </c>
      <c r="E17" s="332"/>
      <c r="F17" s="161">
        <v>11</v>
      </c>
      <c r="G17" s="26">
        <f>G19+G20+G23</f>
        <v>96309</v>
      </c>
      <c r="H17" s="27">
        <f>H19+H20+H23</f>
        <v>65673</v>
      </c>
      <c r="I17" s="162">
        <f t="shared" si="0"/>
        <v>-0.31810111204560321</v>
      </c>
    </row>
    <row r="18" spans="1:9" x14ac:dyDescent="0.2">
      <c r="A18" s="329"/>
      <c r="B18" s="323"/>
      <c r="C18" s="329"/>
      <c r="D18" s="324" t="s">
        <v>11</v>
      </c>
      <c r="E18" s="124" t="s">
        <v>8</v>
      </c>
      <c r="F18" s="161">
        <v>12</v>
      </c>
      <c r="G18" s="26">
        <v>113130</v>
      </c>
      <c r="H18" s="27">
        <v>78959</v>
      </c>
      <c r="I18" s="162">
        <f t="shared" si="0"/>
        <v>-0.30205073808892424</v>
      </c>
    </row>
    <row r="19" spans="1:9" ht="25.5" x14ac:dyDescent="0.2">
      <c r="A19" s="329"/>
      <c r="B19" s="323"/>
      <c r="C19" s="329"/>
      <c r="D19" s="325"/>
      <c r="E19" s="163" t="s">
        <v>84</v>
      </c>
      <c r="F19" s="161">
        <v>13</v>
      </c>
      <c r="G19" s="26">
        <v>11652</v>
      </c>
      <c r="H19" s="27">
        <v>13411</v>
      </c>
      <c r="I19" s="162">
        <f t="shared" si="0"/>
        <v>0.15096120837624438</v>
      </c>
    </row>
    <row r="20" spans="1:9" ht="25.5" x14ac:dyDescent="0.2">
      <c r="A20" s="329"/>
      <c r="B20" s="323"/>
      <c r="C20" s="329"/>
      <c r="D20" s="325"/>
      <c r="E20" s="163" t="s">
        <v>85</v>
      </c>
      <c r="F20" s="161">
        <v>14</v>
      </c>
      <c r="G20" s="26">
        <v>84152</v>
      </c>
      <c r="H20" s="27">
        <v>51949</v>
      </c>
      <c r="I20" s="162">
        <f t="shared" si="0"/>
        <v>-0.38267658522673254</v>
      </c>
    </row>
    <row r="21" spans="1:9" ht="38.25" x14ac:dyDescent="0.2">
      <c r="A21" s="329"/>
      <c r="B21" s="323"/>
      <c r="C21" s="329"/>
      <c r="D21" s="326"/>
      <c r="E21" s="163" t="s">
        <v>87</v>
      </c>
      <c r="F21" s="161">
        <v>15</v>
      </c>
      <c r="G21" s="26">
        <v>2744</v>
      </c>
      <c r="H21" s="27">
        <v>2083</v>
      </c>
      <c r="I21" s="162">
        <f t="shared" si="0"/>
        <v>-0.24088921282798836</v>
      </c>
    </row>
    <row r="22" spans="1:9" x14ac:dyDescent="0.2">
      <c r="A22" s="329"/>
      <c r="B22" s="323"/>
      <c r="C22" s="329"/>
      <c r="D22" s="324" t="s">
        <v>13</v>
      </c>
      <c r="E22" s="124" t="s">
        <v>8</v>
      </c>
      <c r="F22" s="161">
        <v>16</v>
      </c>
      <c r="G22" s="26">
        <v>792</v>
      </c>
      <c r="H22" s="27">
        <v>1693</v>
      </c>
      <c r="I22" s="162">
        <f t="shared" si="0"/>
        <v>1.1376262626262625</v>
      </c>
    </row>
    <row r="23" spans="1:9" x14ac:dyDescent="0.2">
      <c r="A23" s="329"/>
      <c r="B23" s="212"/>
      <c r="C23" s="330"/>
      <c r="D23" s="326"/>
      <c r="E23" s="163" t="s">
        <v>6</v>
      </c>
      <c r="F23" s="161">
        <v>17</v>
      </c>
      <c r="G23" s="26">
        <v>505</v>
      </c>
      <c r="H23" s="27">
        <v>313</v>
      </c>
      <c r="I23" s="162">
        <f t="shared" si="0"/>
        <v>-0.3801980198019802</v>
      </c>
    </row>
    <row r="24" spans="1:9" ht="15" customHeight="1" x14ac:dyDescent="0.2">
      <c r="A24" s="329"/>
      <c r="B24" s="211" t="s">
        <v>16</v>
      </c>
      <c r="C24" s="293" t="s">
        <v>4</v>
      </c>
      <c r="D24" s="293"/>
      <c r="E24" s="293"/>
      <c r="F24" s="161">
        <v>18</v>
      </c>
      <c r="G24" s="26">
        <f>G26+G29</f>
        <v>1128489</v>
      </c>
      <c r="H24" s="27">
        <f>H26+H29</f>
        <v>735304</v>
      </c>
      <c r="I24" s="162">
        <f t="shared" si="0"/>
        <v>-0.34841721983998075</v>
      </c>
    </row>
    <row r="25" spans="1:9" ht="15" customHeight="1" x14ac:dyDescent="0.2">
      <c r="A25" s="329"/>
      <c r="B25" s="323"/>
      <c r="C25" s="328" t="s">
        <v>5</v>
      </c>
      <c r="D25" s="331" t="s">
        <v>6</v>
      </c>
      <c r="E25" s="332"/>
      <c r="F25" s="161">
        <v>19</v>
      </c>
      <c r="G25" s="26">
        <f>G27</f>
        <v>116043</v>
      </c>
      <c r="H25" s="27">
        <f>H27</f>
        <v>88339</v>
      </c>
      <c r="I25" s="162">
        <f t="shared" si="0"/>
        <v>-0.23873908809665378</v>
      </c>
    </row>
    <row r="26" spans="1:9" ht="15" customHeight="1" x14ac:dyDescent="0.2">
      <c r="A26" s="329"/>
      <c r="B26" s="323"/>
      <c r="C26" s="329"/>
      <c r="D26" s="324" t="s">
        <v>7</v>
      </c>
      <c r="E26" s="124" t="s">
        <v>8</v>
      </c>
      <c r="F26" s="161">
        <v>20</v>
      </c>
      <c r="G26" s="26">
        <v>947148</v>
      </c>
      <c r="H26" s="27">
        <v>638711</v>
      </c>
      <c r="I26" s="162">
        <f t="shared" si="0"/>
        <v>-0.32564815635993527</v>
      </c>
    </row>
    <row r="27" spans="1:9" ht="15" customHeight="1" x14ac:dyDescent="0.2">
      <c r="A27" s="329"/>
      <c r="B27" s="323"/>
      <c r="C27" s="329"/>
      <c r="D27" s="325"/>
      <c r="E27" s="163" t="s">
        <v>6</v>
      </c>
      <c r="F27" s="161">
        <v>21</v>
      </c>
      <c r="G27" s="26">
        <v>116043</v>
      </c>
      <c r="H27" s="27">
        <v>88339</v>
      </c>
      <c r="I27" s="162">
        <f t="shared" si="0"/>
        <v>-0.23873908809665378</v>
      </c>
    </row>
    <row r="28" spans="1:9" ht="51" x14ac:dyDescent="0.2">
      <c r="A28" s="329"/>
      <c r="B28" s="323"/>
      <c r="C28" s="329"/>
      <c r="D28" s="326"/>
      <c r="E28" s="163" t="s">
        <v>78</v>
      </c>
      <c r="F28" s="161">
        <v>22</v>
      </c>
      <c r="G28" s="26">
        <v>720499</v>
      </c>
      <c r="H28" s="27">
        <v>462817</v>
      </c>
      <c r="I28" s="162">
        <f t="shared" si="0"/>
        <v>-0.35764379964441306</v>
      </c>
    </row>
    <row r="29" spans="1:9" ht="15" customHeight="1" x14ac:dyDescent="0.2">
      <c r="A29" s="329"/>
      <c r="B29" s="212"/>
      <c r="C29" s="330"/>
      <c r="D29" s="164" t="s">
        <v>9</v>
      </c>
      <c r="E29" s="124" t="s">
        <v>8</v>
      </c>
      <c r="F29" s="161">
        <v>23</v>
      </c>
      <c r="G29" s="26">
        <v>181341</v>
      </c>
      <c r="H29" s="27">
        <v>96593</v>
      </c>
      <c r="I29" s="162">
        <f t="shared" si="0"/>
        <v>-0.46734053523472352</v>
      </c>
    </row>
    <row r="30" spans="1:9" ht="15" customHeight="1" x14ac:dyDescent="0.2">
      <c r="A30" s="329"/>
      <c r="B30" s="211" t="s">
        <v>74</v>
      </c>
      <c r="C30" s="293" t="s">
        <v>4</v>
      </c>
      <c r="D30" s="293"/>
      <c r="E30" s="293"/>
      <c r="F30" s="161">
        <v>24</v>
      </c>
      <c r="G30" s="26">
        <f>G32+G34</f>
        <v>914059</v>
      </c>
      <c r="H30" s="27">
        <f>H32+H34</f>
        <v>706656</v>
      </c>
      <c r="I30" s="162">
        <f t="shared" si="0"/>
        <v>-0.22690329617672378</v>
      </c>
    </row>
    <row r="31" spans="1:9" ht="15" customHeight="1" x14ac:dyDescent="0.2">
      <c r="A31" s="329"/>
      <c r="B31" s="323"/>
      <c r="C31" s="328" t="s">
        <v>5</v>
      </c>
      <c r="D31" s="331" t="s">
        <v>6</v>
      </c>
      <c r="E31" s="332"/>
      <c r="F31" s="161">
        <v>25</v>
      </c>
      <c r="G31" s="26">
        <f>G33</f>
        <v>899133</v>
      </c>
      <c r="H31" s="27">
        <f>H33</f>
        <v>694626</v>
      </c>
      <c r="I31" s="162">
        <f t="shared" si="0"/>
        <v>-0.22744910930863393</v>
      </c>
    </row>
    <row r="32" spans="1:9" ht="15" customHeight="1" x14ac:dyDescent="0.2">
      <c r="A32" s="329"/>
      <c r="B32" s="323"/>
      <c r="C32" s="329"/>
      <c r="D32" s="267" t="s">
        <v>7</v>
      </c>
      <c r="E32" s="124" t="s">
        <v>8</v>
      </c>
      <c r="F32" s="161">
        <v>26</v>
      </c>
      <c r="G32" s="26">
        <v>910516</v>
      </c>
      <c r="H32" s="27">
        <v>703344</v>
      </c>
      <c r="I32" s="162">
        <f t="shared" si="0"/>
        <v>-0.22753252002161417</v>
      </c>
    </row>
    <row r="33" spans="1:9" ht="15" customHeight="1" x14ac:dyDescent="0.2">
      <c r="A33" s="329"/>
      <c r="B33" s="323"/>
      <c r="C33" s="329"/>
      <c r="D33" s="273"/>
      <c r="E33" s="163" t="s">
        <v>6</v>
      </c>
      <c r="F33" s="161">
        <v>27</v>
      </c>
      <c r="G33" s="26">
        <v>899133</v>
      </c>
      <c r="H33" s="27">
        <v>694626</v>
      </c>
      <c r="I33" s="162">
        <f t="shared" si="0"/>
        <v>-0.22744910930863393</v>
      </c>
    </row>
    <row r="34" spans="1:9" x14ac:dyDescent="0.2">
      <c r="A34" s="329"/>
      <c r="B34" s="212"/>
      <c r="C34" s="330"/>
      <c r="D34" s="164" t="s">
        <v>9</v>
      </c>
      <c r="E34" s="124" t="s">
        <v>8</v>
      </c>
      <c r="F34" s="161">
        <v>28</v>
      </c>
      <c r="G34" s="26">
        <v>3543</v>
      </c>
      <c r="H34" s="27">
        <v>3312</v>
      </c>
      <c r="I34" s="162">
        <f t="shared" si="0"/>
        <v>-6.5198983911939012E-2</v>
      </c>
    </row>
    <row r="35" spans="1:9" x14ac:dyDescent="0.2">
      <c r="A35" s="329"/>
      <c r="B35" s="211" t="s">
        <v>17</v>
      </c>
      <c r="C35" s="293" t="s">
        <v>4</v>
      </c>
      <c r="D35" s="293"/>
      <c r="E35" s="293"/>
      <c r="F35" s="161">
        <v>29</v>
      </c>
      <c r="G35" s="26">
        <f>G37+G41</f>
        <v>1201627</v>
      </c>
      <c r="H35" s="27">
        <f>H37+H41</f>
        <v>658467</v>
      </c>
      <c r="I35" s="162">
        <f t="shared" si="0"/>
        <v>-0.45202046891423042</v>
      </c>
    </row>
    <row r="36" spans="1:9" x14ac:dyDescent="0.2">
      <c r="A36" s="329"/>
      <c r="B36" s="323"/>
      <c r="C36" s="327" t="s">
        <v>5</v>
      </c>
      <c r="D36" s="286" t="s">
        <v>6</v>
      </c>
      <c r="E36" s="286"/>
      <c r="F36" s="161">
        <v>30</v>
      </c>
      <c r="G36" s="26">
        <f>G38+G42</f>
        <v>358639</v>
      </c>
      <c r="H36" s="27">
        <f>H38+H42</f>
        <v>188736</v>
      </c>
      <c r="I36" s="162">
        <f t="shared" si="0"/>
        <v>-0.47374379250444043</v>
      </c>
    </row>
    <row r="37" spans="1:9" x14ac:dyDescent="0.2">
      <c r="A37" s="329"/>
      <c r="B37" s="323"/>
      <c r="C37" s="327"/>
      <c r="D37" s="324" t="s">
        <v>7</v>
      </c>
      <c r="E37" s="124" t="s">
        <v>8</v>
      </c>
      <c r="F37" s="161">
        <v>31</v>
      </c>
      <c r="G37" s="26">
        <v>1198938</v>
      </c>
      <c r="H37" s="27">
        <v>654749</v>
      </c>
      <c r="I37" s="162">
        <f t="shared" si="0"/>
        <v>-0.45389252822080872</v>
      </c>
    </row>
    <row r="38" spans="1:9" ht="25.5" x14ac:dyDescent="0.2">
      <c r="A38" s="329"/>
      <c r="B38" s="323"/>
      <c r="C38" s="327"/>
      <c r="D38" s="325"/>
      <c r="E38" s="163" t="s">
        <v>84</v>
      </c>
      <c r="F38" s="161">
        <v>32</v>
      </c>
      <c r="G38" s="26">
        <v>358227</v>
      </c>
      <c r="H38" s="27">
        <v>188536</v>
      </c>
      <c r="I38" s="162">
        <f t="shared" si="0"/>
        <v>-0.47369684585472338</v>
      </c>
    </row>
    <row r="39" spans="1:9" ht="25.5" x14ac:dyDescent="0.2">
      <c r="A39" s="329"/>
      <c r="B39" s="323"/>
      <c r="C39" s="327"/>
      <c r="D39" s="325"/>
      <c r="E39" s="163" t="s">
        <v>85</v>
      </c>
      <c r="F39" s="161">
        <v>33</v>
      </c>
      <c r="G39" s="26">
        <v>611184</v>
      </c>
      <c r="H39" s="27">
        <v>339478</v>
      </c>
      <c r="I39" s="162">
        <f t="shared" si="0"/>
        <v>-0.44455679468048903</v>
      </c>
    </row>
    <row r="40" spans="1:9" ht="25.5" x14ac:dyDescent="0.2">
      <c r="A40" s="329"/>
      <c r="B40" s="323"/>
      <c r="C40" s="327"/>
      <c r="D40" s="326"/>
      <c r="E40" s="163" t="s">
        <v>86</v>
      </c>
      <c r="F40" s="161">
        <v>34</v>
      </c>
      <c r="G40" s="26">
        <v>80620</v>
      </c>
      <c r="H40" s="27">
        <v>50491</v>
      </c>
      <c r="I40" s="162">
        <f t="shared" si="0"/>
        <v>-0.37371619945422974</v>
      </c>
    </row>
    <row r="41" spans="1:9" x14ac:dyDescent="0.2">
      <c r="A41" s="329"/>
      <c r="B41" s="323"/>
      <c r="C41" s="327"/>
      <c r="D41" s="286" t="s">
        <v>9</v>
      </c>
      <c r="E41" s="124" t="s">
        <v>8</v>
      </c>
      <c r="F41" s="161">
        <v>35</v>
      </c>
      <c r="G41" s="115">
        <v>2689</v>
      </c>
      <c r="H41" s="27">
        <v>3718</v>
      </c>
      <c r="I41" s="162">
        <f t="shared" si="0"/>
        <v>0.38267013759762003</v>
      </c>
    </row>
    <row r="42" spans="1:9" ht="13.5" thickBot="1" x14ac:dyDescent="0.25">
      <c r="A42" s="329"/>
      <c r="B42" s="323"/>
      <c r="C42" s="328"/>
      <c r="D42" s="324"/>
      <c r="E42" s="165" t="s">
        <v>6</v>
      </c>
      <c r="F42" s="144">
        <v>36</v>
      </c>
      <c r="G42" s="116">
        <v>412</v>
      </c>
      <c r="H42" s="62">
        <v>200</v>
      </c>
      <c r="I42" s="166">
        <f t="shared" si="0"/>
        <v>-0.5145631067961165</v>
      </c>
    </row>
    <row r="43" spans="1:9" ht="30" customHeight="1" thickBot="1" x14ac:dyDescent="0.25">
      <c r="A43" s="316" t="s">
        <v>136</v>
      </c>
      <c r="B43" s="317"/>
      <c r="C43" s="317"/>
      <c r="D43" s="317"/>
      <c r="E43" s="317"/>
      <c r="F43" s="158">
        <v>37</v>
      </c>
      <c r="G43" s="114">
        <f>SUM(G44:G48)</f>
        <v>332130</v>
      </c>
      <c r="H43" s="114">
        <f>SUM(H44:H48)</f>
        <v>224650</v>
      </c>
      <c r="I43" s="159">
        <f t="shared" si="0"/>
        <v>-0.32360822569475811</v>
      </c>
    </row>
    <row r="44" spans="1:9" x14ac:dyDescent="0.2">
      <c r="A44" s="318" t="s">
        <v>5</v>
      </c>
      <c r="B44" s="167" t="s">
        <v>73</v>
      </c>
      <c r="C44" s="321" t="s">
        <v>10</v>
      </c>
      <c r="D44" s="321"/>
      <c r="E44" s="321"/>
      <c r="F44" s="168">
        <v>38</v>
      </c>
      <c r="G44" s="117">
        <v>141840</v>
      </c>
      <c r="H44" s="60">
        <v>97739</v>
      </c>
      <c r="I44" s="160">
        <f t="shared" si="0"/>
        <v>-0.31092075578116185</v>
      </c>
    </row>
    <row r="45" spans="1:9" x14ac:dyDescent="0.2">
      <c r="A45" s="319"/>
      <c r="B45" s="169" t="s">
        <v>15</v>
      </c>
      <c r="C45" s="286" t="s">
        <v>13</v>
      </c>
      <c r="D45" s="286"/>
      <c r="E45" s="286"/>
      <c r="F45" s="161">
        <v>39</v>
      </c>
      <c r="G45" s="115">
        <v>27555</v>
      </c>
      <c r="H45" s="27">
        <v>15488</v>
      </c>
      <c r="I45" s="162">
        <f t="shared" si="0"/>
        <v>-0.43792415169660681</v>
      </c>
    </row>
    <row r="46" spans="1:9" x14ac:dyDescent="0.2">
      <c r="A46" s="319"/>
      <c r="B46" s="169" t="s">
        <v>16</v>
      </c>
      <c r="C46" s="286" t="s">
        <v>76</v>
      </c>
      <c r="D46" s="286"/>
      <c r="E46" s="286"/>
      <c r="F46" s="161">
        <v>40</v>
      </c>
      <c r="G46" s="115">
        <v>54776</v>
      </c>
      <c r="H46" s="27">
        <v>40662</v>
      </c>
      <c r="I46" s="162">
        <f t="shared" si="0"/>
        <v>-0.2576675916459763</v>
      </c>
    </row>
    <row r="47" spans="1:9" ht="15" customHeight="1" x14ac:dyDescent="0.2">
      <c r="A47" s="319"/>
      <c r="B47" s="169" t="s">
        <v>74</v>
      </c>
      <c r="C47" s="286" t="s">
        <v>9</v>
      </c>
      <c r="D47" s="286"/>
      <c r="E47" s="286"/>
      <c r="F47" s="161">
        <v>41</v>
      </c>
      <c r="G47" s="115">
        <v>24401</v>
      </c>
      <c r="H47" s="27">
        <v>19971</v>
      </c>
      <c r="I47" s="162">
        <f t="shared" si="0"/>
        <v>-0.18154993647801321</v>
      </c>
    </row>
    <row r="48" spans="1:9" ht="13.5" thickBot="1" x14ac:dyDescent="0.25">
      <c r="A48" s="320"/>
      <c r="B48" s="170" t="s">
        <v>17</v>
      </c>
      <c r="C48" s="322" t="s">
        <v>9</v>
      </c>
      <c r="D48" s="322"/>
      <c r="E48" s="322"/>
      <c r="F48" s="171">
        <v>42</v>
      </c>
      <c r="G48" s="116">
        <v>83558</v>
      </c>
      <c r="H48" s="62">
        <v>50790</v>
      </c>
      <c r="I48" s="166">
        <f t="shared" si="0"/>
        <v>-0.39215874003686058</v>
      </c>
    </row>
    <row r="50" spans="1:9" ht="12.75" customHeight="1" x14ac:dyDescent="0.2">
      <c r="A50" s="303" t="s">
        <v>180</v>
      </c>
      <c r="B50" s="303"/>
      <c r="C50" s="303"/>
      <c r="D50" s="303"/>
      <c r="E50" s="149"/>
      <c r="G50" s="302" t="s">
        <v>222</v>
      </c>
      <c r="H50" s="302"/>
      <c r="I50" s="302"/>
    </row>
    <row r="51" spans="1:9" x14ac:dyDescent="0.2">
      <c r="A51" s="303"/>
      <c r="B51" s="303"/>
      <c r="C51" s="303"/>
      <c r="D51" s="303"/>
      <c r="E51" s="149"/>
      <c r="F51" s="172"/>
      <c r="G51" s="302"/>
      <c r="H51" s="302"/>
      <c r="I51" s="302"/>
    </row>
    <row r="52" spans="1:9" x14ac:dyDescent="0.2">
      <c r="A52" s="303"/>
      <c r="B52" s="303"/>
      <c r="C52" s="303"/>
      <c r="D52" s="303"/>
      <c r="E52" s="149"/>
      <c r="F52" s="172"/>
      <c r="G52" s="302"/>
      <c r="H52" s="302"/>
      <c r="I52" s="302"/>
    </row>
  </sheetData>
  <mergeCells count="47">
    <mergeCell ref="A50:D52"/>
    <mergeCell ref="G50:I52"/>
    <mergeCell ref="H1:I1"/>
    <mergeCell ref="A2:I2"/>
    <mergeCell ref="A4:E5"/>
    <mergeCell ref="G4:G5"/>
    <mergeCell ref="H4:H5"/>
    <mergeCell ref="I4:I5"/>
    <mergeCell ref="D18:D21"/>
    <mergeCell ref="D22:D23"/>
    <mergeCell ref="C25:C29"/>
    <mergeCell ref="D25:E25"/>
    <mergeCell ref="B30:B34"/>
    <mergeCell ref="C30:E30"/>
    <mergeCell ref="C31:C34"/>
    <mergeCell ref="D31:E31"/>
    <mergeCell ref="A6:E6"/>
    <mergeCell ref="A7:E7"/>
    <mergeCell ref="A8:A42"/>
    <mergeCell ref="B8:B15"/>
    <mergeCell ref="C8:E8"/>
    <mergeCell ref="C9:C15"/>
    <mergeCell ref="D9:E9"/>
    <mergeCell ref="D10:D11"/>
    <mergeCell ref="D12:D13"/>
    <mergeCell ref="D14:D15"/>
    <mergeCell ref="B16:B23"/>
    <mergeCell ref="C16:E16"/>
    <mergeCell ref="C17:C23"/>
    <mergeCell ref="D17:E17"/>
    <mergeCell ref="D32:D33"/>
    <mergeCell ref="D26:D28"/>
    <mergeCell ref="B24:B29"/>
    <mergeCell ref="C24:E24"/>
    <mergeCell ref="D37:D40"/>
    <mergeCell ref="B35:B42"/>
    <mergeCell ref="C35:E35"/>
    <mergeCell ref="C36:C42"/>
    <mergeCell ref="D36:E36"/>
    <mergeCell ref="D41:D42"/>
    <mergeCell ref="A43:E43"/>
    <mergeCell ref="A44:A48"/>
    <mergeCell ref="C44:E44"/>
    <mergeCell ref="C45:E45"/>
    <mergeCell ref="C46:E46"/>
    <mergeCell ref="C47:E47"/>
    <mergeCell ref="C48:E48"/>
  </mergeCells>
  <conditionalFormatting sqref="I7:I48">
    <cfRule type="cellIs" dxfId="277" priority="1" operator="greaterThanOrEqual">
      <formula>0</formula>
    </cfRule>
    <cfRule type="cellIs" dxfId="276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46"/>
  <sheetViews>
    <sheetView view="pageBreakPreview" zoomScaleNormal="85" zoomScaleSheetLayoutView="100" workbookViewId="0"/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3" style="119" customWidth="1"/>
    <col min="5" max="5" width="24.5703125" style="119" customWidth="1"/>
    <col min="6" max="6" width="4.85546875" style="119" customWidth="1"/>
    <col min="7" max="7" width="9.42578125" style="110" customWidth="1"/>
    <col min="8" max="8" width="9.42578125" style="119" customWidth="1"/>
    <col min="9" max="9" width="10" style="119" customWidth="1"/>
    <col min="10" max="16384" width="9.140625" style="119"/>
  </cols>
  <sheetData>
    <row r="1" spans="1:9" ht="12" customHeight="1" x14ac:dyDescent="0.2">
      <c r="H1" s="304" t="s">
        <v>117</v>
      </c>
      <c r="I1" s="304"/>
    </row>
    <row r="2" spans="1:9" ht="32.25" customHeight="1" x14ac:dyDescent="0.25">
      <c r="A2" s="308" t="s">
        <v>185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12"/>
      <c r="B3" s="112"/>
      <c r="C3" s="112"/>
      <c r="D3" s="112"/>
      <c r="E3" s="112"/>
      <c r="F3" s="112"/>
      <c r="G3" s="111"/>
      <c r="H3" s="112"/>
      <c r="I3" s="112"/>
    </row>
    <row r="4" spans="1:9" ht="32.25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163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thickBot="1" x14ac:dyDescent="0.25">
      <c r="A6" s="324" t="s">
        <v>2</v>
      </c>
      <c r="B6" s="324"/>
      <c r="C6" s="324"/>
      <c r="D6" s="324"/>
      <c r="E6" s="324"/>
      <c r="F6" s="113" t="s">
        <v>3</v>
      </c>
      <c r="G6" s="113">
        <v>1</v>
      </c>
      <c r="H6" s="113">
        <v>2</v>
      </c>
      <c r="I6" s="113">
        <v>3</v>
      </c>
    </row>
    <row r="7" spans="1:9" ht="30" customHeight="1" thickBot="1" x14ac:dyDescent="0.25">
      <c r="A7" s="316" t="s">
        <v>118</v>
      </c>
      <c r="B7" s="317"/>
      <c r="C7" s="317"/>
      <c r="D7" s="317"/>
      <c r="E7" s="317"/>
      <c r="F7" s="158">
        <v>1</v>
      </c>
      <c r="G7" s="114">
        <f>G8+G21+G25</f>
        <v>3729053</v>
      </c>
      <c r="H7" s="114">
        <f>H8+H21+H25</f>
        <v>2459100</v>
      </c>
      <c r="I7" s="159">
        <f>H7/G7*100%-100%</f>
        <v>-0.34055643617830045</v>
      </c>
    </row>
    <row r="8" spans="1:9" x14ac:dyDescent="0.2">
      <c r="A8" s="329" t="s">
        <v>88</v>
      </c>
      <c r="B8" s="323" t="s">
        <v>7</v>
      </c>
      <c r="C8" s="212" t="s">
        <v>4</v>
      </c>
      <c r="D8" s="212"/>
      <c r="E8" s="212"/>
      <c r="F8" s="145">
        <v>2</v>
      </c>
      <c r="G8" s="59">
        <f>G10+G12+G15+G17</f>
        <v>3095371</v>
      </c>
      <c r="H8" s="60">
        <f>H10+H12+H15+H17</f>
        <v>2018303</v>
      </c>
      <c r="I8" s="160">
        <f t="shared" ref="I8:I42" si="0">H8/G8*100%-100%</f>
        <v>-0.34796087447998969</v>
      </c>
    </row>
    <row r="9" spans="1:9" ht="15" customHeight="1" x14ac:dyDescent="0.2">
      <c r="A9" s="329"/>
      <c r="B9" s="323"/>
      <c r="C9" s="328" t="s">
        <v>5</v>
      </c>
      <c r="D9" s="286" t="s">
        <v>6</v>
      </c>
      <c r="E9" s="286"/>
      <c r="F9" s="161">
        <v>3</v>
      </c>
      <c r="G9" s="26">
        <f>G11+G13+G16+G18+G19+G20</f>
        <v>2099523</v>
      </c>
      <c r="H9" s="27">
        <f>H11+H13+H16+H18+H19+H20</f>
        <v>1380298</v>
      </c>
      <c r="I9" s="162">
        <f t="shared" si="0"/>
        <v>-0.34256590663688846</v>
      </c>
    </row>
    <row r="10" spans="1:9" x14ac:dyDescent="0.2">
      <c r="A10" s="329"/>
      <c r="B10" s="323"/>
      <c r="C10" s="329"/>
      <c r="D10" s="286" t="s">
        <v>14</v>
      </c>
      <c r="E10" s="124" t="s">
        <v>8</v>
      </c>
      <c r="F10" s="161">
        <v>4</v>
      </c>
      <c r="G10" s="26">
        <v>38769</v>
      </c>
      <c r="H10" s="27">
        <v>21499</v>
      </c>
      <c r="I10" s="162">
        <f t="shared" si="0"/>
        <v>-0.44545900074802036</v>
      </c>
    </row>
    <row r="11" spans="1:9" x14ac:dyDescent="0.2">
      <c r="A11" s="329"/>
      <c r="B11" s="323"/>
      <c r="C11" s="329"/>
      <c r="D11" s="286"/>
      <c r="E11" s="163" t="s">
        <v>6</v>
      </c>
      <c r="F11" s="161">
        <v>5</v>
      </c>
      <c r="G11" s="26">
        <v>34316</v>
      </c>
      <c r="H11" s="27">
        <v>18828</v>
      </c>
      <c r="I11" s="162">
        <f t="shared" si="0"/>
        <v>-0.45133465438862341</v>
      </c>
    </row>
    <row r="12" spans="1:9" ht="15" customHeight="1" x14ac:dyDescent="0.2">
      <c r="A12" s="329"/>
      <c r="B12" s="323"/>
      <c r="C12" s="329"/>
      <c r="D12" s="324" t="s">
        <v>16</v>
      </c>
      <c r="E12" s="124" t="s">
        <v>8</v>
      </c>
      <c r="F12" s="161">
        <v>6</v>
      </c>
      <c r="G12" s="26">
        <v>947148</v>
      </c>
      <c r="H12" s="27">
        <v>638711</v>
      </c>
      <c r="I12" s="162">
        <f t="shared" si="0"/>
        <v>-0.32564815635993527</v>
      </c>
    </row>
    <row r="13" spans="1:9" ht="15" customHeight="1" x14ac:dyDescent="0.2">
      <c r="A13" s="329"/>
      <c r="B13" s="323"/>
      <c r="C13" s="329"/>
      <c r="D13" s="325"/>
      <c r="E13" s="163" t="s">
        <v>6</v>
      </c>
      <c r="F13" s="161">
        <v>7</v>
      </c>
      <c r="G13" s="26">
        <v>116043</v>
      </c>
      <c r="H13" s="27">
        <v>88339</v>
      </c>
      <c r="I13" s="162">
        <f t="shared" si="0"/>
        <v>-0.23873908809665378</v>
      </c>
    </row>
    <row r="14" spans="1:9" ht="51" x14ac:dyDescent="0.2">
      <c r="A14" s="329"/>
      <c r="B14" s="323"/>
      <c r="C14" s="329"/>
      <c r="D14" s="326"/>
      <c r="E14" s="163" t="s">
        <v>78</v>
      </c>
      <c r="F14" s="161">
        <v>8</v>
      </c>
      <c r="G14" s="26">
        <v>720499</v>
      </c>
      <c r="H14" s="27">
        <v>462817</v>
      </c>
      <c r="I14" s="162">
        <f t="shared" si="0"/>
        <v>-0.35764379964441306</v>
      </c>
    </row>
    <row r="15" spans="1:9" ht="15" customHeight="1" x14ac:dyDescent="0.2">
      <c r="A15" s="329"/>
      <c r="B15" s="323"/>
      <c r="C15" s="329"/>
      <c r="D15" s="267" t="s">
        <v>74</v>
      </c>
      <c r="E15" s="124" t="s">
        <v>8</v>
      </c>
      <c r="F15" s="161">
        <v>9</v>
      </c>
      <c r="G15" s="26">
        <v>910516</v>
      </c>
      <c r="H15" s="27">
        <v>703344</v>
      </c>
      <c r="I15" s="162">
        <f t="shared" si="0"/>
        <v>-0.22753252002161417</v>
      </c>
    </row>
    <row r="16" spans="1:9" ht="15" customHeight="1" x14ac:dyDescent="0.2">
      <c r="A16" s="329"/>
      <c r="B16" s="323"/>
      <c r="C16" s="329"/>
      <c r="D16" s="273"/>
      <c r="E16" s="163" t="s">
        <v>6</v>
      </c>
      <c r="F16" s="161">
        <v>10</v>
      </c>
      <c r="G16" s="26">
        <v>899133</v>
      </c>
      <c r="H16" s="27">
        <v>694626</v>
      </c>
      <c r="I16" s="162">
        <f t="shared" si="0"/>
        <v>-0.22744910930863393</v>
      </c>
    </row>
    <row r="17" spans="1:9" x14ac:dyDescent="0.2">
      <c r="A17" s="329"/>
      <c r="B17" s="323"/>
      <c r="C17" s="329"/>
      <c r="D17" s="324" t="s">
        <v>17</v>
      </c>
      <c r="E17" s="124" t="s">
        <v>8</v>
      </c>
      <c r="F17" s="161">
        <v>11</v>
      </c>
      <c r="G17" s="26">
        <v>1198938</v>
      </c>
      <c r="H17" s="27">
        <v>654749</v>
      </c>
      <c r="I17" s="162">
        <f t="shared" si="0"/>
        <v>-0.45389252822080872</v>
      </c>
    </row>
    <row r="18" spans="1:9" ht="25.5" x14ac:dyDescent="0.2">
      <c r="A18" s="329"/>
      <c r="B18" s="323"/>
      <c r="C18" s="329"/>
      <c r="D18" s="325"/>
      <c r="E18" s="163" t="s">
        <v>84</v>
      </c>
      <c r="F18" s="161">
        <v>12</v>
      </c>
      <c r="G18" s="26">
        <v>358227</v>
      </c>
      <c r="H18" s="27">
        <v>188536</v>
      </c>
      <c r="I18" s="162">
        <f t="shared" si="0"/>
        <v>-0.47369684585472338</v>
      </c>
    </row>
    <row r="19" spans="1:9" ht="25.5" x14ac:dyDescent="0.2">
      <c r="A19" s="329"/>
      <c r="B19" s="323"/>
      <c r="C19" s="329"/>
      <c r="D19" s="325"/>
      <c r="E19" s="163" t="s">
        <v>85</v>
      </c>
      <c r="F19" s="161">
        <v>13</v>
      </c>
      <c r="G19" s="26">
        <v>611184</v>
      </c>
      <c r="H19" s="27">
        <v>339478</v>
      </c>
      <c r="I19" s="162">
        <f t="shared" si="0"/>
        <v>-0.44455679468048903</v>
      </c>
    </row>
    <row r="20" spans="1:9" ht="25.5" x14ac:dyDescent="0.2">
      <c r="A20" s="329"/>
      <c r="B20" s="212"/>
      <c r="C20" s="329"/>
      <c r="D20" s="326"/>
      <c r="E20" s="163" t="s">
        <v>86</v>
      </c>
      <c r="F20" s="161">
        <v>14</v>
      </c>
      <c r="G20" s="26">
        <v>80620</v>
      </c>
      <c r="H20" s="27">
        <v>50491</v>
      </c>
      <c r="I20" s="162">
        <f t="shared" si="0"/>
        <v>-0.37371619945422974</v>
      </c>
    </row>
    <row r="21" spans="1:9" ht="15" customHeight="1" x14ac:dyDescent="0.2">
      <c r="A21" s="329"/>
      <c r="B21" s="211" t="s">
        <v>11</v>
      </c>
      <c r="C21" s="265" t="s">
        <v>15</v>
      </c>
      <c r="D21" s="267"/>
      <c r="E21" s="142" t="s">
        <v>4</v>
      </c>
      <c r="F21" s="161">
        <v>15</v>
      </c>
      <c r="G21" s="26">
        <v>113130</v>
      </c>
      <c r="H21" s="27">
        <v>78959</v>
      </c>
      <c r="I21" s="162">
        <f t="shared" si="0"/>
        <v>-0.30205073808892424</v>
      </c>
    </row>
    <row r="22" spans="1:9" ht="25.5" x14ac:dyDescent="0.2">
      <c r="A22" s="329"/>
      <c r="B22" s="323"/>
      <c r="C22" s="268"/>
      <c r="D22" s="270"/>
      <c r="E22" s="163" t="s">
        <v>84</v>
      </c>
      <c r="F22" s="161">
        <v>16</v>
      </c>
      <c r="G22" s="26">
        <v>11652</v>
      </c>
      <c r="H22" s="27">
        <v>13411</v>
      </c>
      <c r="I22" s="162">
        <f t="shared" si="0"/>
        <v>0.15096120837624438</v>
      </c>
    </row>
    <row r="23" spans="1:9" ht="25.5" x14ac:dyDescent="0.2">
      <c r="A23" s="329"/>
      <c r="B23" s="323"/>
      <c r="C23" s="268"/>
      <c r="D23" s="270"/>
      <c r="E23" s="163" t="s">
        <v>85</v>
      </c>
      <c r="F23" s="161">
        <v>17</v>
      </c>
      <c r="G23" s="26">
        <v>84152</v>
      </c>
      <c r="H23" s="27">
        <v>51949</v>
      </c>
      <c r="I23" s="162">
        <f t="shared" si="0"/>
        <v>-0.38267658522673254</v>
      </c>
    </row>
    <row r="24" spans="1:9" ht="38.25" x14ac:dyDescent="0.2">
      <c r="A24" s="329"/>
      <c r="B24" s="212"/>
      <c r="C24" s="271"/>
      <c r="D24" s="273"/>
      <c r="E24" s="163" t="s">
        <v>87</v>
      </c>
      <c r="F24" s="161">
        <v>18</v>
      </c>
      <c r="G24" s="26">
        <v>2744</v>
      </c>
      <c r="H24" s="27">
        <v>2083</v>
      </c>
      <c r="I24" s="162">
        <f t="shared" si="0"/>
        <v>-0.24088921282798836</v>
      </c>
    </row>
    <row r="25" spans="1:9" ht="15" customHeight="1" x14ac:dyDescent="0.2">
      <c r="A25" s="329"/>
      <c r="B25" s="211" t="s">
        <v>80</v>
      </c>
      <c r="C25" s="286" t="s">
        <v>73</v>
      </c>
      <c r="D25" s="286"/>
      <c r="E25" s="142" t="s">
        <v>4</v>
      </c>
      <c r="F25" s="161">
        <v>19</v>
      </c>
      <c r="G25" s="26">
        <v>520552</v>
      </c>
      <c r="H25" s="27">
        <v>361838</v>
      </c>
      <c r="I25" s="162">
        <f t="shared" si="0"/>
        <v>-0.30489557239238352</v>
      </c>
    </row>
    <row r="26" spans="1:9" ht="13.5" thickBot="1" x14ac:dyDescent="0.25">
      <c r="A26" s="329"/>
      <c r="B26" s="323"/>
      <c r="C26" s="324"/>
      <c r="D26" s="324"/>
      <c r="E26" s="165" t="s">
        <v>6</v>
      </c>
      <c r="F26" s="144">
        <v>20</v>
      </c>
      <c r="G26" s="61">
        <v>461837</v>
      </c>
      <c r="H26" s="62">
        <v>312258</v>
      </c>
      <c r="I26" s="166">
        <f t="shared" si="0"/>
        <v>-0.32387833802835198</v>
      </c>
    </row>
    <row r="27" spans="1:9" ht="30" customHeight="1" thickBot="1" x14ac:dyDescent="0.25">
      <c r="A27" s="316" t="s">
        <v>119</v>
      </c>
      <c r="B27" s="317"/>
      <c r="C27" s="317"/>
      <c r="D27" s="317"/>
      <c r="E27" s="317"/>
      <c r="F27" s="158">
        <v>21</v>
      </c>
      <c r="G27" s="114">
        <f>G28+G37+G40</f>
        <v>521509</v>
      </c>
      <c r="H27" s="114">
        <f>H28+H37+H40</f>
        <v>332664</v>
      </c>
      <c r="I27" s="159">
        <f t="shared" si="0"/>
        <v>-0.3621126385163056</v>
      </c>
    </row>
    <row r="28" spans="1:9" x14ac:dyDescent="0.2">
      <c r="A28" s="330" t="s">
        <v>88</v>
      </c>
      <c r="B28" s="212" t="s">
        <v>82</v>
      </c>
      <c r="C28" s="212" t="s">
        <v>4</v>
      </c>
      <c r="D28" s="212"/>
      <c r="E28" s="212"/>
      <c r="F28" s="145">
        <v>22</v>
      </c>
      <c r="G28" s="59">
        <f>G30+G32+G34</f>
        <v>350308</v>
      </c>
      <c r="H28" s="60">
        <f>H30+H32+H34</f>
        <v>215046</v>
      </c>
      <c r="I28" s="160">
        <f t="shared" si="0"/>
        <v>-0.38612306884227598</v>
      </c>
    </row>
    <row r="29" spans="1:9" ht="15" customHeight="1" x14ac:dyDescent="0.2">
      <c r="A29" s="327"/>
      <c r="B29" s="293"/>
      <c r="C29" s="327" t="s">
        <v>5</v>
      </c>
      <c r="D29" s="286" t="s">
        <v>83</v>
      </c>
      <c r="E29" s="286"/>
      <c r="F29" s="161">
        <v>23</v>
      </c>
      <c r="G29" s="26">
        <f>G31+G33+G36</f>
        <v>162735</v>
      </c>
      <c r="H29" s="27">
        <f>H31+H33+H36</f>
        <v>111423</v>
      </c>
      <c r="I29" s="162">
        <f t="shared" si="0"/>
        <v>-0.31531016683565305</v>
      </c>
    </row>
    <row r="30" spans="1:9" x14ac:dyDescent="0.2">
      <c r="A30" s="327"/>
      <c r="B30" s="293"/>
      <c r="C30" s="327"/>
      <c r="D30" s="286" t="s">
        <v>16</v>
      </c>
      <c r="E30" s="124" t="s">
        <v>8</v>
      </c>
      <c r="F30" s="161">
        <v>24</v>
      </c>
      <c r="G30" s="26">
        <v>236117</v>
      </c>
      <c r="H30" s="27">
        <v>137255</v>
      </c>
      <c r="I30" s="162">
        <f t="shared" si="0"/>
        <v>-0.41869920420808326</v>
      </c>
    </row>
    <row r="31" spans="1:9" ht="25.5" x14ac:dyDescent="0.2">
      <c r="A31" s="327"/>
      <c r="B31" s="293"/>
      <c r="C31" s="327"/>
      <c r="D31" s="286"/>
      <c r="E31" s="163" t="s">
        <v>83</v>
      </c>
      <c r="F31" s="161">
        <v>25</v>
      </c>
      <c r="G31" s="26">
        <v>54776</v>
      </c>
      <c r="H31" s="27">
        <v>40662</v>
      </c>
      <c r="I31" s="162">
        <f t="shared" si="0"/>
        <v>-0.2576675916459763</v>
      </c>
    </row>
    <row r="32" spans="1:9" x14ac:dyDescent="0.2">
      <c r="A32" s="327"/>
      <c r="B32" s="293"/>
      <c r="C32" s="327"/>
      <c r="D32" s="286" t="s">
        <v>74</v>
      </c>
      <c r="E32" s="124" t="s">
        <v>8</v>
      </c>
      <c r="F32" s="161">
        <v>26</v>
      </c>
      <c r="G32" s="26">
        <v>27944</v>
      </c>
      <c r="H32" s="27">
        <v>23283</v>
      </c>
      <c r="I32" s="162">
        <f t="shared" si="0"/>
        <v>-0.16679788147724017</v>
      </c>
    </row>
    <row r="33" spans="1:9" ht="25.5" x14ac:dyDescent="0.2">
      <c r="A33" s="327"/>
      <c r="B33" s="293"/>
      <c r="C33" s="327"/>
      <c r="D33" s="286"/>
      <c r="E33" s="163" t="s">
        <v>83</v>
      </c>
      <c r="F33" s="161">
        <v>27</v>
      </c>
      <c r="G33" s="26">
        <v>24401</v>
      </c>
      <c r="H33" s="27">
        <v>19971</v>
      </c>
      <c r="I33" s="162">
        <f t="shared" si="0"/>
        <v>-0.18154993647801321</v>
      </c>
    </row>
    <row r="34" spans="1:9" x14ac:dyDescent="0.2">
      <c r="A34" s="327"/>
      <c r="B34" s="293"/>
      <c r="C34" s="327"/>
      <c r="D34" s="286" t="s">
        <v>17</v>
      </c>
      <c r="E34" s="124" t="s">
        <v>8</v>
      </c>
      <c r="F34" s="161">
        <v>28</v>
      </c>
      <c r="G34" s="115">
        <v>86247</v>
      </c>
      <c r="H34" s="27">
        <v>54508</v>
      </c>
      <c r="I34" s="162">
        <f t="shared" si="0"/>
        <v>-0.36800120583904372</v>
      </c>
    </row>
    <row r="35" spans="1:9" x14ac:dyDescent="0.2">
      <c r="A35" s="327"/>
      <c r="B35" s="293"/>
      <c r="C35" s="327"/>
      <c r="D35" s="286"/>
      <c r="E35" s="163" t="s">
        <v>6</v>
      </c>
      <c r="F35" s="161">
        <v>29</v>
      </c>
      <c r="G35" s="115">
        <v>412</v>
      </c>
      <c r="H35" s="27">
        <v>200</v>
      </c>
      <c r="I35" s="162">
        <f t="shared" si="0"/>
        <v>-0.5145631067961165</v>
      </c>
    </row>
    <row r="36" spans="1:9" ht="25.5" x14ac:dyDescent="0.2">
      <c r="A36" s="327"/>
      <c r="B36" s="293"/>
      <c r="C36" s="327"/>
      <c r="D36" s="286"/>
      <c r="E36" s="163" t="s">
        <v>83</v>
      </c>
      <c r="F36" s="161">
        <v>30</v>
      </c>
      <c r="G36" s="115">
        <v>83558</v>
      </c>
      <c r="H36" s="27">
        <v>50790</v>
      </c>
      <c r="I36" s="162">
        <f t="shared" si="0"/>
        <v>-0.39215874003686058</v>
      </c>
    </row>
    <row r="37" spans="1:9" ht="15" customHeight="1" x14ac:dyDescent="0.2">
      <c r="A37" s="327"/>
      <c r="B37" s="211" t="s">
        <v>13</v>
      </c>
      <c r="C37" s="265" t="s">
        <v>15</v>
      </c>
      <c r="D37" s="267"/>
      <c r="E37" s="124" t="s">
        <v>8</v>
      </c>
      <c r="F37" s="161">
        <v>33</v>
      </c>
      <c r="G37" s="26">
        <v>28347</v>
      </c>
      <c r="H37" s="27">
        <v>17181</v>
      </c>
      <c r="I37" s="162">
        <f t="shared" si="0"/>
        <v>-0.39390411683776061</v>
      </c>
    </row>
    <row r="38" spans="1:9" x14ac:dyDescent="0.2">
      <c r="A38" s="327"/>
      <c r="B38" s="323"/>
      <c r="C38" s="268"/>
      <c r="D38" s="270"/>
      <c r="E38" s="163" t="s">
        <v>6</v>
      </c>
      <c r="F38" s="161">
        <v>34</v>
      </c>
      <c r="G38" s="26">
        <v>505</v>
      </c>
      <c r="H38" s="27">
        <v>313</v>
      </c>
      <c r="I38" s="162">
        <f t="shared" si="0"/>
        <v>-0.3801980198019802</v>
      </c>
    </row>
    <row r="39" spans="1:9" ht="25.5" x14ac:dyDescent="0.2">
      <c r="A39" s="327"/>
      <c r="B39" s="212"/>
      <c r="C39" s="271"/>
      <c r="D39" s="273"/>
      <c r="E39" s="163" t="s">
        <v>83</v>
      </c>
      <c r="F39" s="161">
        <v>35</v>
      </c>
      <c r="G39" s="26">
        <v>27555</v>
      </c>
      <c r="H39" s="27">
        <v>15488</v>
      </c>
      <c r="I39" s="162">
        <f t="shared" si="0"/>
        <v>-0.43792415169660681</v>
      </c>
    </row>
    <row r="40" spans="1:9" ht="15" customHeight="1" x14ac:dyDescent="0.2">
      <c r="A40" s="327"/>
      <c r="B40" s="211" t="s">
        <v>10</v>
      </c>
      <c r="C40" s="265" t="s">
        <v>73</v>
      </c>
      <c r="D40" s="267"/>
      <c r="E40" s="124" t="s">
        <v>8</v>
      </c>
      <c r="F40" s="161">
        <v>38</v>
      </c>
      <c r="G40" s="26">
        <v>142854</v>
      </c>
      <c r="H40" s="27">
        <v>100437</v>
      </c>
      <c r="I40" s="162">
        <f t="shared" si="0"/>
        <v>-0.29692553236171193</v>
      </c>
    </row>
    <row r="41" spans="1:9" x14ac:dyDescent="0.2">
      <c r="A41" s="327"/>
      <c r="B41" s="323"/>
      <c r="C41" s="268"/>
      <c r="D41" s="270"/>
      <c r="E41" s="163" t="s">
        <v>6</v>
      </c>
      <c r="F41" s="161">
        <v>39</v>
      </c>
      <c r="G41" s="26">
        <v>68</v>
      </c>
      <c r="H41" s="27">
        <v>41</v>
      </c>
      <c r="I41" s="162">
        <f t="shared" si="0"/>
        <v>-0.3970588235294118</v>
      </c>
    </row>
    <row r="42" spans="1:9" ht="26.25" thickBot="1" x14ac:dyDescent="0.25">
      <c r="A42" s="327"/>
      <c r="B42" s="212"/>
      <c r="C42" s="271"/>
      <c r="D42" s="273"/>
      <c r="E42" s="163" t="s">
        <v>83</v>
      </c>
      <c r="F42" s="161">
        <v>40</v>
      </c>
      <c r="G42" s="61">
        <v>141840</v>
      </c>
      <c r="H42" s="62">
        <v>97739</v>
      </c>
      <c r="I42" s="166">
        <f t="shared" si="0"/>
        <v>-0.31092075578116185</v>
      </c>
    </row>
    <row r="44" spans="1:9" ht="12.75" customHeight="1" x14ac:dyDescent="0.2">
      <c r="A44" s="303" t="s">
        <v>180</v>
      </c>
      <c r="B44" s="303"/>
      <c r="C44" s="303"/>
      <c r="D44" s="303"/>
      <c r="E44" s="149"/>
      <c r="G44" s="302" t="s">
        <v>222</v>
      </c>
      <c r="H44" s="302"/>
      <c r="I44" s="302"/>
    </row>
    <row r="45" spans="1:9" x14ac:dyDescent="0.2">
      <c r="A45" s="303"/>
      <c r="B45" s="303"/>
      <c r="C45" s="303"/>
      <c r="D45" s="303"/>
      <c r="E45" s="149"/>
      <c r="F45" s="172"/>
      <c r="G45" s="302"/>
      <c r="H45" s="302"/>
      <c r="I45" s="302"/>
    </row>
    <row r="46" spans="1:9" x14ac:dyDescent="0.2">
      <c r="A46" s="303"/>
      <c r="B46" s="303"/>
      <c r="C46" s="303"/>
      <c r="D46" s="303"/>
      <c r="E46" s="149"/>
      <c r="F46" s="172"/>
      <c r="G46" s="302"/>
      <c r="H46" s="302"/>
      <c r="I46" s="302"/>
    </row>
  </sheetData>
  <mergeCells count="36">
    <mergeCell ref="A44:D46"/>
    <mergeCell ref="G44:I46"/>
    <mergeCell ref="H1:I1"/>
    <mergeCell ref="A2:I2"/>
    <mergeCell ref="A4:E5"/>
    <mergeCell ref="G4:G5"/>
    <mergeCell ref="H4:H5"/>
    <mergeCell ref="I4:I5"/>
    <mergeCell ref="C37:D39"/>
    <mergeCell ref="B40:B42"/>
    <mergeCell ref="C40:D42"/>
    <mergeCell ref="A27:E27"/>
    <mergeCell ref="A28:A42"/>
    <mergeCell ref="B28:B36"/>
    <mergeCell ref="C28:E28"/>
    <mergeCell ref="A6:E6"/>
    <mergeCell ref="A7:E7"/>
    <mergeCell ref="A8:A26"/>
    <mergeCell ref="B8:B20"/>
    <mergeCell ref="C8:E8"/>
    <mergeCell ref="C9:C20"/>
    <mergeCell ref="D9:E9"/>
    <mergeCell ref="D10:D11"/>
    <mergeCell ref="D12:D14"/>
    <mergeCell ref="D15:D16"/>
    <mergeCell ref="D17:D20"/>
    <mergeCell ref="B21:B24"/>
    <mergeCell ref="C21:D24"/>
    <mergeCell ref="C25:D26"/>
    <mergeCell ref="B25:B26"/>
    <mergeCell ref="D30:D31"/>
    <mergeCell ref="D32:D33"/>
    <mergeCell ref="D34:D36"/>
    <mergeCell ref="C29:C36"/>
    <mergeCell ref="B37:B39"/>
    <mergeCell ref="D29:E29"/>
  </mergeCells>
  <conditionalFormatting sqref="I7:I42">
    <cfRule type="cellIs" dxfId="275" priority="1" operator="greaterThanOrEqual">
      <formula>0</formula>
    </cfRule>
    <cfRule type="cellIs" dxfId="274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GX72"/>
  <sheetViews>
    <sheetView view="pageBreakPreview" zoomScale="70" zoomScaleNormal="100" zoomScaleSheetLayoutView="70" workbookViewId="0"/>
  </sheetViews>
  <sheetFormatPr defaultRowHeight="12.75" x14ac:dyDescent="0.2"/>
  <cols>
    <col min="1" max="1" width="25" style="120" customWidth="1"/>
    <col min="2" max="2" width="4" style="120" customWidth="1"/>
    <col min="3" max="26" width="9.28515625" style="120" customWidth="1"/>
    <col min="27" max="16384" width="9.140625" style="120"/>
  </cols>
  <sheetData>
    <row r="1" spans="1:187" s="119" customFormat="1" ht="12" customHeight="1" x14ac:dyDescent="0.2">
      <c r="Y1" s="304" t="s">
        <v>120</v>
      </c>
      <c r="Z1" s="304"/>
    </row>
    <row r="2" spans="1:187" s="119" customFormat="1" ht="32.25" customHeight="1" x14ac:dyDescent="0.25">
      <c r="A2" s="308" t="s">
        <v>186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</row>
    <row r="3" spans="1:187" ht="9.75" customHeight="1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187" s="122" customFormat="1" ht="33.75" customHeight="1" x14ac:dyDescent="0.2">
      <c r="A4" s="295" t="s">
        <v>18</v>
      </c>
      <c r="B4" s="300" t="s">
        <v>0</v>
      </c>
      <c r="C4" s="297" t="s">
        <v>121</v>
      </c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  <c r="O4" s="295" t="s">
        <v>122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187" s="122" customFormat="1" ht="33.75" customHeight="1" x14ac:dyDescent="0.2">
      <c r="A5" s="295"/>
      <c r="B5" s="301"/>
      <c r="C5" s="297" t="s">
        <v>7</v>
      </c>
      <c r="D5" s="298"/>
      <c r="E5" s="299"/>
      <c r="F5" s="295" t="s">
        <v>11</v>
      </c>
      <c r="G5" s="295"/>
      <c r="H5" s="295"/>
      <c r="I5" s="295" t="s">
        <v>80</v>
      </c>
      <c r="J5" s="295"/>
      <c r="K5" s="295"/>
      <c r="L5" s="305" t="s">
        <v>4</v>
      </c>
      <c r="M5" s="306"/>
      <c r="N5" s="307"/>
      <c r="O5" s="297" t="s">
        <v>82</v>
      </c>
      <c r="P5" s="298"/>
      <c r="Q5" s="299"/>
      <c r="R5" s="309" t="s">
        <v>13</v>
      </c>
      <c r="S5" s="310"/>
      <c r="T5" s="311"/>
      <c r="U5" s="309" t="s">
        <v>10</v>
      </c>
      <c r="V5" s="310"/>
      <c r="W5" s="311"/>
      <c r="X5" s="305" t="s">
        <v>4</v>
      </c>
      <c r="Y5" s="306"/>
      <c r="Z5" s="307"/>
    </row>
    <row r="6" spans="1:187" s="122" customFormat="1" ht="33.75" customHeight="1" x14ac:dyDescent="0.2">
      <c r="A6" s="295"/>
      <c r="B6" s="301"/>
      <c r="C6" s="121">
        <v>2021</v>
      </c>
      <c r="D6" s="121">
        <v>2022</v>
      </c>
      <c r="E6" s="121" t="s">
        <v>223</v>
      </c>
      <c r="F6" s="121">
        <v>2021</v>
      </c>
      <c r="G6" s="121">
        <v>2022</v>
      </c>
      <c r="H6" s="121" t="s">
        <v>223</v>
      </c>
      <c r="I6" s="121">
        <v>2021</v>
      </c>
      <c r="J6" s="121">
        <v>2022</v>
      </c>
      <c r="K6" s="121" t="s">
        <v>223</v>
      </c>
      <c r="L6" s="121">
        <v>2021</v>
      </c>
      <c r="M6" s="121">
        <v>2022</v>
      </c>
      <c r="N6" s="121" t="s">
        <v>223</v>
      </c>
      <c r="O6" s="121">
        <v>2021</v>
      </c>
      <c r="P6" s="121">
        <v>2022</v>
      </c>
      <c r="Q6" s="121" t="s">
        <v>223</v>
      </c>
      <c r="R6" s="121">
        <v>2021</v>
      </c>
      <c r="S6" s="121">
        <v>2022</v>
      </c>
      <c r="T6" s="121" t="s">
        <v>223</v>
      </c>
      <c r="U6" s="121">
        <v>2021</v>
      </c>
      <c r="V6" s="121">
        <v>2022</v>
      </c>
      <c r="W6" s="121" t="s">
        <v>223</v>
      </c>
      <c r="X6" s="121">
        <v>2021</v>
      </c>
      <c r="Y6" s="121">
        <v>2022</v>
      </c>
      <c r="Z6" s="121" t="s">
        <v>223</v>
      </c>
    </row>
    <row r="7" spans="1:187" s="122" customFormat="1" ht="12.75" customHeight="1" thickBot="1" x14ac:dyDescent="0.25">
      <c r="A7" s="123" t="s">
        <v>2</v>
      </c>
      <c r="B7" s="124" t="s">
        <v>3</v>
      </c>
      <c r="C7" s="125">
        <v>1</v>
      </c>
      <c r="D7" s="125">
        <v>2</v>
      </c>
      <c r="E7" s="125">
        <v>3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125">
        <v>9</v>
      </c>
      <c r="L7" s="125">
        <v>10</v>
      </c>
      <c r="M7" s="125">
        <v>11</v>
      </c>
      <c r="N7" s="125">
        <v>12</v>
      </c>
      <c r="O7" s="125">
        <v>13</v>
      </c>
      <c r="P7" s="125">
        <v>14</v>
      </c>
      <c r="Q7" s="125">
        <v>15</v>
      </c>
      <c r="R7" s="125">
        <v>16</v>
      </c>
      <c r="S7" s="125">
        <v>17</v>
      </c>
      <c r="T7" s="125">
        <v>18</v>
      </c>
      <c r="U7" s="125">
        <v>19</v>
      </c>
      <c r="V7" s="125">
        <v>20</v>
      </c>
      <c r="W7" s="125">
        <v>21</v>
      </c>
      <c r="X7" s="125">
        <v>22</v>
      </c>
      <c r="Y7" s="125">
        <v>23</v>
      </c>
      <c r="Z7" s="125">
        <v>24</v>
      </c>
    </row>
    <row r="8" spans="1:187" s="119" customFormat="1" ht="15" customHeight="1" x14ac:dyDescent="0.2">
      <c r="A8" s="58" t="s">
        <v>19</v>
      </c>
      <c r="B8" s="126" t="s">
        <v>94</v>
      </c>
      <c r="C8" s="70"/>
      <c r="D8" s="60"/>
      <c r="E8" s="73" t="e">
        <f t="shared" ref="E8" si="0">D8/C8*100-100</f>
        <v>#DIV/0!</v>
      </c>
      <c r="F8" s="60"/>
      <c r="G8" s="60"/>
      <c r="H8" s="73" t="e">
        <f t="shared" ref="H8" si="1">G8/F8*100-100</f>
        <v>#DIV/0!</v>
      </c>
      <c r="I8" s="60"/>
      <c r="J8" s="60"/>
      <c r="K8" s="127" t="e">
        <f t="shared" ref="K8" si="2">J8/I8*100-100</f>
        <v>#DIV/0!</v>
      </c>
      <c r="L8" s="70">
        <f>C8+F8+I8</f>
        <v>0</v>
      </c>
      <c r="M8" s="71">
        <f>D8+G8+J8</f>
        <v>0</v>
      </c>
      <c r="N8" s="129" t="e">
        <f t="shared" ref="N8" si="3">M8/L8*100-100</f>
        <v>#DIV/0!</v>
      </c>
      <c r="O8" s="173"/>
      <c r="P8" s="60"/>
      <c r="Q8" s="73" t="e">
        <f t="shared" ref="Q8" si="4">P8/O8*100-100</f>
        <v>#DIV/0!</v>
      </c>
      <c r="R8" s="60"/>
      <c r="S8" s="60"/>
      <c r="T8" s="73" t="e">
        <f t="shared" ref="T8" si="5">S8/R8*100-100</f>
        <v>#DIV/0!</v>
      </c>
      <c r="U8" s="60"/>
      <c r="V8" s="60"/>
      <c r="W8" s="127" t="e">
        <f t="shared" ref="W8" si="6">V8/U8*100-100</f>
        <v>#DIV/0!</v>
      </c>
      <c r="X8" s="59">
        <f>O8+R8+U8</f>
        <v>0</v>
      </c>
      <c r="Y8" s="60">
        <f>P8+S8+V8</f>
        <v>0</v>
      </c>
      <c r="Z8" s="129" t="e">
        <f t="shared" ref="Z8" si="7">Y8/X8*100-100</f>
        <v>#DIV/0!</v>
      </c>
    </row>
    <row r="9" spans="1:187" s="119" customFormat="1" ht="15" customHeight="1" x14ac:dyDescent="0.2">
      <c r="A9" s="57" t="s">
        <v>21</v>
      </c>
      <c r="B9" s="126" t="s">
        <v>20</v>
      </c>
      <c r="C9" s="26">
        <v>107466</v>
      </c>
      <c r="D9" s="27">
        <v>93104</v>
      </c>
      <c r="E9" s="64">
        <f>D9/C9*100%-100%</f>
        <v>-0.13364226825228442</v>
      </c>
      <c r="F9" s="27">
        <v>1772</v>
      </c>
      <c r="G9" s="27">
        <v>2042</v>
      </c>
      <c r="H9" s="64">
        <f>G9/F9*100%-100%</f>
        <v>0.15237020316027095</v>
      </c>
      <c r="I9" s="27">
        <v>21615</v>
      </c>
      <c r="J9" s="27">
        <v>12131</v>
      </c>
      <c r="K9" s="130">
        <f>J9/I9*100%-100%</f>
        <v>-0.43876937312051811</v>
      </c>
      <c r="L9" s="26">
        <f t="shared" ref="L9:M34" si="8">C9+F9+I9</f>
        <v>130853</v>
      </c>
      <c r="M9" s="27">
        <f t="shared" si="8"/>
        <v>107277</v>
      </c>
      <c r="N9" s="131">
        <f>M9/L9*100%-100%</f>
        <v>-0.18017164298869726</v>
      </c>
      <c r="O9" s="174">
        <v>10270</v>
      </c>
      <c r="P9" s="27">
        <v>8589</v>
      </c>
      <c r="Q9" s="64">
        <f>P9/O9*100%-100%</f>
        <v>-0.1636806231742941</v>
      </c>
      <c r="R9" s="27"/>
      <c r="S9" s="27"/>
      <c r="T9" s="64" t="e">
        <f>S9/R9*100%-100%</f>
        <v>#DIV/0!</v>
      </c>
      <c r="U9" s="27">
        <v>17440</v>
      </c>
      <c r="V9" s="27">
        <v>14033</v>
      </c>
      <c r="W9" s="130">
        <f>V9/U9*100%-100%</f>
        <v>-0.195355504587156</v>
      </c>
      <c r="X9" s="26">
        <f t="shared" ref="X9:Y34" si="9">O9+R9+U9</f>
        <v>27710</v>
      </c>
      <c r="Y9" s="27">
        <f t="shared" si="9"/>
        <v>22622</v>
      </c>
      <c r="Z9" s="131">
        <f>Y9/X9*100%-100%</f>
        <v>-0.18361602309635505</v>
      </c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</row>
    <row r="10" spans="1:187" s="119" customFormat="1" ht="15" customHeight="1" x14ac:dyDescent="0.2">
      <c r="A10" s="57" t="s">
        <v>23</v>
      </c>
      <c r="B10" s="126" t="s">
        <v>22</v>
      </c>
      <c r="C10" s="26">
        <v>65576</v>
      </c>
      <c r="D10" s="27">
        <v>53167</v>
      </c>
      <c r="E10" s="64">
        <f t="shared" ref="E10:E34" si="10">D10/C10*100%-100%</f>
        <v>-0.18923081615225079</v>
      </c>
      <c r="F10" s="27">
        <v>1629</v>
      </c>
      <c r="G10" s="27">
        <v>1452</v>
      </c>
      <c r="H10" s="64">
        <f t="shared" ref="H10:H34" si="11">G10/F10*100%-100%</f>
        <v>-0.10865561694290971</v>
      </c>
      <c r="I10" s="27">
        <v>18124</v>
      </c>
      <c r="J10" s="27">
        <v>10418</v>
      </c>
      <c r="K10" s="130">
        <f t="shared" ref="K10:K34" si="12">J10/I10*100%-100%</f>
        <v>-0.42518207901125582</v>
      </c>
      <c r="L10" s="26">
        <f t="shared" si="8"/>
        <v>85329</v>
      </c>
      <c r="M10" s="27">
        <f t="shared" si="8"/>
        <v>65037</v>
      </c>
      <c r="N10" s="131">
        <f t="shared" ref="N10:N34" si="13">M10/L10*100%-100%</f>
        <v>-0.23780895123580492</v>
      </c>
      <c r="O10" s="174">
        <v>7645</v>
      </c>
      <c r="P10" s="27">
        <v>5726</v>
      </c>
      <c r="Q10" s="64">
        <f t="shared" ref="Q10:Q34" si="14">P10/O10*100%-100%</f>
        <v>-0.25101373446697184</v>
      </c>
      <c r="R10" s="27"/>
      <c r="S10" s="27"/>
      <c r="T10" s="64" t="e">
        <f t="shared" ref="T10:T34" si="15">S10/R10*100%-100%</f>
        <v>#DIV/0!</v>
      </c>
      <c r="U10" s="27"/>
      <c r="V10" s="27"/>
      <c r="W10" s="130" t="e">
        <f t="shared" ref="W10:W34" si="16">V10/U10*100%-100%</f>
        <v>#DIV/0!</v>
      </c>
      <c r="X10" s="26">
        <f t="shared" si="9"/>
        <v>7645</v>
      </c>
      <c r="Y10" s="27">
        <f t="shared" si="9"/>
        <v>5726</v>
      </c>
      <c r="Z10" s="131">
        <f t="shared" ref="Z10:Z34" si="17">Y10/X10*100%-100%</f>
        <v>-0.25101373446697184</v>
      </c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</row>
    <row r="11" spans="1:187" s="119" customFormat="1" ht="15" customHeight="1" x14ac:dyDescent="0.2">
      <c r="A11" s="57" t="s">
        <v>25</v>
      </c>
      <c r="B11" s="126" t="s">
        <v>24</v>
      </c>
      <c r="C11" s="26">
        <v>296083</v>
      </c>
      <c r="D11" s="27">
        <v>237931</v>
      </c>
      <c r="E11" s="64">
        <f t="shared" si="10"/>
        <v>-0.19640438660780934</v>
      </c>
      <c r="F11" s="27">
        <v>14651</v>
      </c>
      <c r="G11" s="27">
        <v>8194</v>
      </c>
      <c r="H11" s="64">
        <f t="shared" si="11"/>
        <v>-0.44072076991331655</v>
      </c>
      <c r="I11" s="27">
        <v>32757</v>
      </c>
      <c r="J11" s="27">
        <v>25484</v>
      </c>
      <c r="K11" s="130">
        <f t="shared" si="12"/>
        <v>-0.22202887932350335</v>
      </c>
      <c r="L11" s="26">
        <f t="shared" si="8"/>
        <v>343491</v>
      </c>
      <c r="M11" s="27">
        <f t="shared" si="8"/>
        <v>271609</v>
      </c>
      <c r="N11" s="131">
        <f t="shared" si="13"/>
        <v>-0.20926894736688884</v>
      </c>
      <c r="O11" s="174">
        <v>24405</v>
      </c>
      <c r="P11" s="27">
        <v>22168</v>
      </c>
      <c r="Q11" s="64">
        <f t="shared" si="14"/>
        <v>-9.166154476541688E-2</v>
      </c>
      <c r="R11" s="27">
        <v>4576</v>
      </c>
      <c r="S11" s="27">
        <v>2989</v>
      </c>
      <c r="T11" s="64">
        <f t="shared" si="15"/>
        <v>-0.34680944055944052</v>
      </c>
      <c r="U11" s="27">
        <v>21821</v>
      </c>
      <c r="V11" s="27">
        <v>18412</v>
      </c>
      <c r="W11" s="130">
        <f t="shared" si="16"/>
        <v>-0.15622565418633427</v>
      </c>
      <c r="X11" s="26">
        <f t="shared" si="9"/>
        <v>50802</v>
      </c>
      <c r="Y11" s="27">
        <f t="shared" si="9"/>
        <v>43569</v>
      </c>
      <c r="Z11" s="131">
        <f t="shared" si="17"/>
        <v>-0.14237628439825201</v>
      </c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</row>
    <row r="12" spans="1:187" s="119" customFormat="1" ht="15" customHeight="1" x14ac:dyDescent="0.2">
      <c r="A12" s="57" t="s">
        <v>27</v>
      </c>
      <c r="B12" s="126" t="s">
        <v>26</v>
      </c>
      <c r="C12" s="26">
        <v>183921</v>
      </c>
      <c r="D12" s="27">
        <v>24690</v>
      </c>
      <c r="E12" s="64">
        <f t="shared" si="10"/>
        <v>-0.86575758070040942</v>
      </c>
      <c r="F12" s="27">
        <v>4429</v>
      </c>
      <c r="G12" s="27">
        <v>1700</v>
      </c>
      <c r="H12" s="64">
        <f t="shared" si="11"/>
        <v>-0.61616617746669677</v>
      </c>
      <c r="I12" s="27">
        <v>25454</v>
      </c>
      <c r="J12" s="27">
        <v>7619</v>
      </c>
      <c r="K12" s="130">
        <f t="shared" si="12"/>
        <v>-0.70067572876561646</v>
      </c>
      <c r="L12" s="26">
        <f t="shared" si="8"/>
        <v>213804</v>
      </c>
      <c r="M12" s="27">
        <f t="shared" si="8"/>
        <v>34009</v>
      </c>
      <c r="N12" s="131">
        <f t="shared" si="13"/>
        <v>-0.84093375240874824</v>
      </c>
      <c r="O12" s="174">
        <v>16897</v>
      </c>
      <c r="P12" s="27"/>
      <c r="Q12" s="64">
        <f t="shared" si="14"/>
        <v>-1</v>
      </c>
      <c r="R12" s="27"/>
      <c r="S12" s="27"/>
      <c r="T12" s="64" t="e">
        <f t="shared" si="15"/>
        <v>#DIV/0!</v>
      </c>
      <c r="U12" s="27">
        <v>11878</v>
      </c>
      <c r="V12" s="27">
        <v>6712</v>
      </c>
      <c r="W12" s="130">
        <f t="shared" si="16"/>
        <v>-0.43492170399057084</v>
      </c>
      <c r="X12" s="26">
        <f t="shared" si="9"/>
        <v>28775</v>
      </c>
      <c r="Y12" s="27">
        <f t="shared" si="9"/>
        <v>6712</v>
      </c>
      <c r="Z12" s="131">
        <f t="shared" si="17"/>
        <v>-0.76674196350999135</v>
      </c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</row>
    <row r="13" spans="1:187" s="119" customFormat="1" ht="15" customHeight="1" x14ac:dyDescent="0.2">
      <c r="A13" s="57" t="s">
        <v>29</v>
      </c>
      <c r="B13" s="126" t="s">
        <v>28</v>
      </c>
      <c r="C13" s="26">
        <v>97767</v>
      </c>
      <c r="D13" s="27">
        <v>84260</v>
      </c>
      <c r="E13" s="64">
        <f t="shared" si="10"/>
        <v>-0.138155001176266</v>
      </c>
      <c r="F13" s="27">
        <v>2242</v>
      </c>
      <c r="G13" s="27">
        <v>1927</v>
      </c>
      <c r="H13" s="64">
        <f t="shared" si="11"/>
        <v>-0.14049955396966995</v>
      </c>
      <c r="I13" s="27">
        <v>47927</v>
      </c>
      <c r="J13" s="27">
        <v>41902</v>
      </c>
      <c r="K13" s="130">
        <f t="shared" si="12"/>
        <v>-0.12571202036430407</v>
      </c>
      <c r="L13" s="26">
        <f t="shared" si="8"/>
        <v>147936</v>
      </c>
      <c r="M13" s="27">
        <f t="shared" si="8"/>
        <v>128089</v>
      </c>
      <c r="N13" s="131">
        <f t="shared" si="13"/>
        <v>-0.1341593662124162</v>
      </c>
      <c r="O13" s="174">
        <v>10262</v>
      </c>
      <c r="P13" s="27">
        <v>8529</v>
      </c>
      <c r="Q13" s="64">
        <f t="shared" si="14"/>
        <v>-0.16887546287273436</v>
      </c>
      <c r="R13" s="27"/>
      <c r="S13" s="27"/>
      <c r="T13" s="64" t="e">
        <f t="shared" si="15"/>
        <v>#DIV/0!</v>
      </c>
      <c r="U13" s="27"/>
      <c r="V13" s="27"/>
      <c r="W13" s="130" t="e">
        <f t="shared" si="16"/>
        <v>#DIV/0!</v>
      </c>
      <c r="X13" s="26">
        <f t="shared" si="9"/>
        <v>10262</v>
      </c>
      <c r="Y13" s="27">
        <f t="shared" si="9"/>
        <v>8529</v>
      </c>
      <c r="Z13" s="131">
        <f t="shared" si="17"/>
        <v>-0.16887546287273436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</row>
    <row r="14" spans="1:187" s="119" customFormat="1" ht="15" customHeight="1" x14ac:dyDescent="0.2">
      <c r="A14" s="57" t="s">
        <v>31</v>
      </c>
      <c r="B14" s="126" t="s">
        <v>30</v>
      </c>
      <c r="C14" s="26">
        <v>78879</v>
      </c>
      <c r="D14" s="27">
        <v>76281</v>
      </c>
      <c r="E14" s="64">
        <f t="shared" si="10"/>
        <v>-3.293652302894301E-2</v>
      </c>
      <c r="F14" s="27">
        <v>1552</v>
      </c>
      <c r="G14" s="27">
        <v>1556</v>
      </c>
      <c r="H14" s="64">
        <f t="shared" si="11"/>
        <v>2.5773195876288568E-3</v>
      </c>
      <c r="I14" s="27">
        <v>8827</v>
      </c>
      <c r="J14" s="27">
        <v>6546</v>
      </c>
      <c r="K14" s="130">
        <f t="shared" si="12"/>
        <v>-0.25841169140138209</v>
      </c>
      <c r="L14" s="26">
        <f t="shared" si="8"/>
        <v>89258</v>
      </c>
      <c r="M14" s="27">
        <f t="shared" si="8"/>
        <v>84383</v>
      </c>
      <c r="N14" s="131">
        <f t="shared" si="13"/>
        <v>-5.4616953102242904E-2</v>
      </c>
      <c r="O14" s="174">
        <v>11019</v>
      </c>
      <c r="P14" s="27">
        <v>8534</v>
      </c>
      <c r="Q14" s="64">
        <f t="shared" si="14"/>
        <v>-0.22551955712859606</v>
      </c>
      <c r="R14" s="27"/>
      <c r="S14" s="27"/>
      <c r="T14" s="64" t="e">
        <f t="shared" si="15"/>
        <v>#DIV/0!</v>
      </c>
      <c r="U14" s="27"/>
      <c r="V14" s="27"/>
      <c r="W14" s="130" t="e">
        <f t="shared" si="16"/>
        <v>#DIV/0!</v>
      </c>
      <c r="X14" s="26">
        <f t="shared" si="9"/>
        <v>11019</v>
      </c>
      <c r="Y14" s="27">
        <f t="shared" si="9"/>
        <v>8534</v>
      </c>
      <c r="Z14" s="131">
        <f t="shared" si="17"/>
        <v>-0.22551955712859606</v>
      </c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</row>
    <row r="15" spans="1:187" s="119" customFormat="1" ht="15" customHeight="1" x14ac:dyDescent="0.2">
      <c r="A15" s="57" t="s">
        <v>33</v>
      </c>
      <c r="B15" s="126" t="s">
        <v>32</v>
      </c>
      <c r="C15" s="26">
        <v>155953</v>
      </c>
      <c r="D15" s="27">
        <v>60476</v>
      </c>
      <c r="E15" s="64">
        <f t="shared" si="10"/>
        <v>-0.6122165011253391</v>
      </c>
      <c r="F15" s="27">
        <v>6216</v>
      </c>
      <c r="G15" s="27">
        <v>4430</v>
      </c>
      <c r="H15" s="64">
        <f t="shared" si="11"/>
        <v>-0.28732303732303732</v>
      </c>
      <c r="I15" s="27">
        <v>17106</v>
      </c>
      <c r="J15" s="27">
        <v>9050</v>
      </c>
      <c r="K15" s="130">
        <f t="shared" si="12"/>
        <v>-0.47094586694726992</v>
      </c>
      <c r="L15" s="26">
        <f t="shared" si="8"/>
        <v>179275</v>
      </c>
      <c r="M15" s="27">
        <f t="shared" si="8"/>
        <v>73956</v>
      </c>
      <c r="N15" s="131">
        <f t="shared" si="13"/>
        <v>-0.58747176126063305</v>
      </c>
      <c r="O15" s="174">
        <v>16811</v>
      </c>
      <c r="P15" s="27">
        <v>9637</v>
      </c>
      <c r="Q15" s="64">
        <f t="shared" si="14"/>
        <v>-0.42674439355184102</v>
      </c>
      <c r="R15" s="27"/>
      <c r="S15" s="27"/>
      <c r="T15" s="64" t="e">
        <f t="shared" si="15"/>
        <v>#DIV/0!</v>
      </c>
      <c r="U15" s="27"/>
      <c r="V15" s="27"/>
      <c r="W15" s="130" t="e">
        <f t="shared" si="16"/>
        <v>#DIV/0!</v>
      </c>
      <c r="X15" s="26">
        <f t="shared" si="9"/>
        <v>16811</v>
      </c>
      <c r="Y15" s="27">
        <f t="shared" si="9"/>
        <v>9637</v>
      </c>
      <c r="Z15" s="131">
        <f t="shared" si="17"/>
        <v>-0.42674439355184102</v>
      </c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</row>
    <row r="16" spans="1:187" s="119" customFormat="1" ht="15" customHeight="1" x14ac:dyDescent="0.2">
      <c r="A16" s="57" t="s">
        <v>35</v>
      </c>
      <c r="B16" s="126" t="s">
        <v>34</v>
      </c>
      <c r="C16" s="26">
        <v>67296</v>
      </c>
      <c r="D16" s="27">
        <v>54118</v>
      </c>
      <c r="E16" s="64">
        <f t="shared" si="10"/>
        <v>-0.19582144555397052</v>
      </c>
      <c r="F16" s="27">
        <v>1999</v>
      </c>
      <c r="G16" s="27">
        <v>1893</v>
      </c>
      <c r="H16" s="64">
        <f t="shared" si="11"/>
        <v>-5.3026513256628327E-2</v>
      </c>
      <c r="I16" s="27">
        <v>9434</v>
      </c>
      <c r="J16" s="27">
        <v>6267</v>
      </c>
      <c r="K16" s="130">
        <f t="shared" si="12"/>
        <v>-0.33570065719737119</v>
      </c>
      <c r="L16" s="26">
        <f t="shared" si="8"/>
        <v>78729</v>
      </c>
      <c r="M16" s="27">
        <f t="shared" si="8"/>
        <v>62278</v>
      </c>
      <c r="N16" s="131">
        <f t="shared" si="13"/>
        <v>-0.20895730925072087</v>
      </c>
      <c r="O16" s="174">
        <v>7472</v>
      </c>
      <c r="P16" s="27">
        <v>5690</v>
      </c>
      <c r="Q16" s="64">
        <f t="shared" si="14"/>
        <v>-0.2384903640256959</v>
      </c>
      <c r="R16" s="27"/>
      <c r="S16" s="27"/>
      <c r="T16" s="64" t="e">
        <f t="shared" si="15"/>
        <v>#DIV/0!</v>
      </c>
      <c r="U16" s="27"/>
      <c r="V16" s="27"/>
      <c r="W16" s="130" t="e">
        <f t="shared" si="16"/>
        <v>#DIV/0!</v>
      </c>
      <c r="X16" s="26">
        <f t="shared" si="9"/>
        <v>7472</v>
      </c>
      <c r="Y16" s="27">
        <f t="shared" si="9"/>
        <v>5690</v>
      </c>
      <c r="Z16" s="131">
        <f t="shared" si="17"/>
        <v>-0.2384903640256959</v>
      </c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</row>
    <row r="17" spans="1:187" s="119" customFormat="1" ht="15" customHeight="1" x14ac:dyDescent="0.2">
      <c r="A17" s="57" t="s">
        <v>37</v>
      </c>
      <c r="B17" s="126" t="s">
        <v>36</v>
      </c>
      <c r="C17" s="26">
        <v>138182</v>
      </c>
      <c r="D17" s="27">
        <v>103752</v>
      </c>
      <c r="E17" s="64">
        <f t="shared" si="10"/>
        <v>-0.24916414583665025</v>
      </c>
      <c r="F17" s="27">
        <v>6101</v>
      </c>
      <c r="G17" s="27">
        <v>5277</v>
      </c>
      <c r="H17" s="64">
        <f t="shared" si="11"/>
        <v>-0.13505982625799051</v>
      </c>
      <c r="I17" s="27">
        <v>20398</v>
      </c>
      <c r="J17" s="27">
        <v>13629</v>
      </c>
      <c r="K17" s="130">
        <f t="shared" si="12"/>
        <v>-0.3318462594371997</v>
      </c>
      <c r="L17" s="26">
        <f t="shared" si="8"/>
        <v>164681</v>
      </c>
      <c r="M17" s="27">
        <f t="shared" si="8"/>
        <v>122658</v>
      </c>
      <c r="N17" s="131">
        <f t="shared" si="13"/>
        <v>-0.25517819299129829</v>
      </c>
      <c r="O17" s="174"/>
      <c r="P17" s="27"/>
      <c r="Q17" s="64" t="e">
        <f t="shared" si="14"/>
        <v>#DIV/0!</v>
      </c>
      <c r="R17" s="27"/>
      <c r="S17" s="27"/>
      <c r="T17" s="64" t="e">
        <f t="shared" si="15"/>
        <v>#DIV/0!</v>
      </c>
      <c r="U17" s="27"/>
      <c r="V17" s="27"/>
      <c r="W17" s="130" t="e">
        <f t="shared" si="16"/>
        <v>#DIV/0!</v>
      </c>
      <c r="X17" s="26">
        <f t="shared" si="9"/>
        <v>0</v>
      </c>
      <c r="Y17" s="27">
        <f t="shared" si="9"/>
        <v>0</v>
      </c>
      <c r="Z17" s="131" t="e">
        <f t="shared" si="17"/>
        <v>#DIV/0!</v>
      </c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</row>
    <row r="18" spans="1:187" s="119" customFormat="1" ht="15" customHeight="1" x14ac:dyDescent="0.2">
      <c r="A18" s="57" t="s">
        <v>39</v>
      </c>
      <c r="B18" s="126" t="s">
        <v>38</v>
      </c>
      <c r="C18" s="26">
        <v>62065</v>
      </c>
      <c r="D18" s="27">
        <v>51818</v>
      </c>
      <c r="E18" s="64">
        <f t="shared" si="10"/>
        <v>-0.16510110368162412</v>
      </c>
      <c r="F18" s="27">
        <v>1610</v>
      </c>
      <c r="G18" s="27">
        <v>1130</v>
      </c>
      <c r="H18" s="64">
        <f t="shared" si="11"/>
        <v>-0.29813664596273293</v>
      </c>
      <c r="I18" s="27">
        <v>13198</v>
      </c>
      <c r="J18" s="27">
        <v>8211</v>
      </c>
      <c r="K18" s="130">
        <f t="shared" si="12"/>
        <v>-0.37786028186088805</v>
      </c>
      <c r="L18" s="26">
        <f t="shared" si="8"/>
        <v>76873</v>
      </c>
      <c r="M18" s="27">
        <f t="shared" si="8"/>
        <v>61159</v>
      </c>
      <c r="N18" s="131">
        <f t="shared" si="13"/>
        <v>-0.20441507421331284</v>
      </c>
      <c r="O18" s="174">
        <v>5567</v>
      </c>
      <c r="P18" s="27">
        <v>5210</v>
      </c>
      <c r="Q18" s="64">
        <f t="shared" si="14"/>
        <v>-6.4127896533141771E-2</v>
      </c>
      <c r="R18" s="27"/>
      <c r="S18" s="27"/>
      <c r="T18" s="64" t="e">
        <f t="shared" si="15"/>
        <v>#DIV/0!</v>
      </c>
      <c r="U18" s="27"/>
      <c r="V18" s="27"/>
      <c r="W18" s="130" t="e">
        <f t="shared" si="16"/>
        <v>#DIV/0!</v>
      </c>
      <c r="X18" s="26">
        <f t="shared" si="9"/>
        <v>5567</v>
      </c>
      <c r="Y18" s="27">
        <f t="shared" si="9"/>
        <v>5210</v>
      </c>
      <c r="Z18" s="131">
        <f t="shared" si="17"/>
        <v>-6.4127896533141771E-2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</row>
    <row r="19" spans="1:187" s="119" customFormat="1" ht="15" customHeight="1" x14ac:dyDescent="0.2">
      <c r="A19" s="57" t="s">
        <v>41</v>
      </c>
      <c r="B19" s="126" t="s">
        <v>40</v>
      </c>
      <c r="C19" s="26">
        <v>66795</v>
      </c>
      <c r="D19" s="27">
        <v>0</v>
      </c>
      <c r="E19" s="64"/>
      <c r="F19" s="27">
        <v>2116</v>
      </c>
      <c r="G19" s="27">
        <v>441</v>
      </c>
      <c r="H19" s="64"/>
      <c r="I19" s="27">
        <v>11059</v>
      </c>
      <c r="J19" s="27">
        <v>2871</v>
      </c>
      <c r="K19" s="130"/>
      <c r="L19" s="26">
        <f t="shared" si="8"/>
        <v>79970</v>
      </c>
      <c r="M19" s="27">
        <f t="shared" si="8"/>
        <v>3312</v>
      </c>
      <c r="N19" s="131"/>
      <c r="O19" s="174">
        <v>5831</v>
      </c>
      <c r="P19" s="27"/>
      <c r="Q19" s="64"/>
      <c r="R19" s="27"/>
      <c r="S19" s="27"/>
      <c r="T19" s="64"/>
      <c r="U19" s="27"/>
      <c r="V19" s="27"/>
      <c r="W19" s="130"/>
      <c r="X19" s="26">
        <f t="shared" si="9"/>
        <v>5831</v>
      </c>
      <c r="Y19" s="27">
        <f t="shared" si="9"/>
        <v>0</v>
      </c>
      <c r="Z19" s="131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</row>
    <row r="20" spans="1:187" s="119" customFormat="1" ht="15" customHeight="1" x14ac:dyDescent="0.2">
      <c r="A20" s="57" t="s">
        <v>43</v>
      </c>
      <c r="B20" s="126" t="s">
        <v>42</v>
      </c>
      <c r="C20" s="26">
        <v>171001</v>
      </c>
      <c r="D20" s="27">
        <v>137002</v>
      </c>
      <c r="E20" s="64">
        <f t="shared" si="10"/>
        <v>-0.1988233986935749</v>
      </c>
      <c r="F20" s="27">
        <v>5590</v>
      </c>
      <c r="G20" s="27">
        <v>4683</v>
      </c>
      <c r="H20" s="64">
        <f t="shared" si="11"/>
        <v>-0.16225402504472275</v>
      </c>
      <c r="I20" s="27">
        <v>27809</v>
      </c>
      <c r="J20" s="27">
        <v>21495</v>
      </c>
      <c r="K20" s="130">
        <f t="shared" si="12"/>
        <v>-0.2270487971520011</v>
      </c>
      <c r="L20" s="26">
        <f t="shared" si="8"/>
        <v>204400</v>
      </c>
      <c r="M20" s="27">
        <f t="shared" si="8"/>
        <v>163180</v>
      </c>
      <c r="N20" s="131">
        <f t="shared" si="13"/>
        <v>-0.20166340508806258</v>
      </c>
      <c r="O20" s="174">
        <v>16496</v>
      </c>
      <c r="P20" s="27">
        <v>12799</v>
      </c>
      <c r="Q20" s="64">
        <f t="shared" si="14"/>
        <v>-0.2241149369544132</v>
      </c>
      <c r="R20" s="27">
        <v>2468</v>
      </c>
      <c r="S20" s="27">
        <v>1968</v>
      </c>
      <c r="T20" s="64">
        <f t="shared" si="15"/>
        <v>-0.20259319286871957</v>
      </c>
      <c r="U20" s="27">
        <v>24053</v>
      </c>
      <c r="V20" s="27">
        <v>19504</v>
      </c>
      <c r="W20" s="130">
        <f t="shared" si="16"/>
        <v>-0.1891240177940382</v>
      </c>
      <c r="X20" s="26">
        <f t="shared" si="9"/>
        <v>43017</v>
      </c>
      <c r="Y20" s="27">
        <f t="shared" si="9"/>
        <v>34271</v>
      </c>
      <c r="Z20" s="131">
        <f t="shared" si="17"/>
        <v>-0.20331496850082531</v>
      </c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</row>
    <row r="21" spans="1:187" s="119" customFormat="1" ht="15" customHeight="1" x14ac:dyDescent="0.2">
      <c r="A21" s="57" t="s">
        <v>69</v>
      </c>
      <c r="B21" s="126" t="s">
        <v>44</v>
      </c>
      <c r="C21" s="26">
        <v>347005</v>
      </c>
      <c r="D21" s="27">
        <v>210716</v>
      </c>
      <c r="E21" s="64">
        <f t="shared" si="10"/>
        <v>-0.39275802942320714</v>
      </c>
      <c r="F21" s="27">
        <v>25692</v>
      </c>
      <c r="G21" s="27">
        <v>18391</v>
      </c>
      <c r="H21" s="64">
        <f t="shared" si="11"/>
        <v>-0.28417406196481398</v>
      </c>
      <c r="I21" s="27">
        <v>46153</v>
      </c>
      <c r="J21" s="27">
        <v>22617</v>
      </c>
      <c r="K21" s="130">
        <f t="shared" si="12"/>
        <v>-0.50995601586029071</v>
      </c>
      <c r="L21" s="26">
        <f t="shared" si="8"/>
        <v>418850</v>
      </c>
      <c r="M21" s="27">
        <f t="shared" si="8"/>
        <v>251724</v>
      </c>
      <c r="N21" s="131">
        <f t="shared" si="13"/>
        <v>-0.3990115793243405</v>
      </c>
      <c r="O21" s="174">
        <v>80750</v>
      </c>
      <c r="P21" s="27">
        <v>47583</v>
      </c>
      <c r="Q21" s="64">
        <f t="shared" si="14"/>
        <v>-0.41073684210526318</v>
      </c>
      <c r="R21" s="27">
        <v>11845</v>
      </c>
      <c r="S21" s="27">
        <v>7359</v>
      </c>
      <c r="T21" s="64">
        <f t="shared" si="15"/>
        <v>-0.37872520050654279</v>
      </c>
      <c r="U21" s="27">
        <v>33190</v>
      </c>
      <c r="V21" s="27">
        <v>24936</v>
      </c>
      <c r="W21" s="130">
        <f t="shared" si="16"/>
        <v>-0.24868936426634525</v>
      </c>
      <c r="X21" s="26">
        <f t="shared" si="9"/>
        <v>125785</v>
      </c>
      <c r="Y21" s="27">
        <f t="shared" si="9"/>
        <v>79878</v>
      </c>
      <c r="Z21" s="131">
        <f t="shared" si="17"/>
        <v>-0.36496402591723975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</row>
    <row r="22" spans="1:187" s="119" customFormat="1" ht="15" customHeight="1" x14ac:dyDescent="0.2">
      <c r="A22" s="57" t="s">
        <v>71</v>
      </c>
      <c r="B22" s="126" t="s">
        <v>46</v>
      </c>
      <c r="C22" s="26"/>
      <c r="D22" s="27"/>
      <c r="E22" s="64" t="e">
        <f t="shared" si="10"/>
        <v>#DIV/0!</v>
      </c>
      <c r="F22" s="68"/>
      <c r="G22" s="68"/>
      <c r="H22" s="64" t="e">
        <f t="shared" si="11"/>
        <v>#DIV/0!</v>
      </c>
      <c r="I22" s="68"/>
      <c r="J22" s="68"/>
      <c r="K22" s="130" t="e">
        <f t="shared" si="12"/>
        <v>#DIV/0!</v>
      </c>
      <c r="L22" s="26">
        <f t="shared" si="8"/>
        <v>0</v>
      </c>
      <c r="M22" s="27">
        <f t="shared" si="8"/>
        <v>0</v>
      </c>
      <c r="N22" s="131" t="e">
        <f t="shared" si="13"/>
        <v>#DIV/0!</v>
      </c>
      <c r="O22" s="175"/>
      <c r="P22" s="68"/>
      <c r="Q22" s="64" t="e">
        <f t="shared" si="14"/>
        <v>#DIV/0!</v>
      </c>
      <c r="R22" s="68"/>
      <c r="S22" s="68"/>
      <c r="T22" s="64" t="e">
        <f t="shared" si="15"/>
        <v>#DIV/0!</v>
      </c>
      <c r="U22" s="68"/>
      <c r="V22" s="68"/>
      <c r="W22" s="130" t="e">
        <f t="shared" si="16"/>
        <v>#DIV/0!</v>
      </c>
      <c r="X22" s="26">
        <f t="shared" si="9"/>
        <v>0</v>
      </c>
      <c r="Y22" s="27">
        <f t="shared" si="9"/>
        <v>0</v>
      </c>
      <c r="Z22" s="131" t="e">
        <f t="shared" si="17"/>
        <v>#DIV/0!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</row>
    <row r="23" spans="1:187" s="119" customFormat="1" ht="15" customHeight="1" x14ac:dyDescent="0.2">
      <c r="A23" s="57" t="s">
        <v>45</v>
      </c>
      <c r="B23" s="126" t="s">
        <v>48</v>
      </c>
      <c r="C23" s="26">
        <v>89219</v>
      </c>
      <c r="D23" s="27">
        <v>52200</v>
      </c>
      <c r="E23" s="64">
        <f t="shared" si="10"/>
        <v>-0.41492283033882915</v>
      </c>
      <c r="F23" s="27">
        <v>2942</v>
      </c>
      <c r="G23" s="27">
        <v>1057</v>
      </c>
      <c r="H23" s="64">
        <f t="shared" si="11"/>
        <v>-0.64072059823249483</v>
      </c>
      <c r="I23" s="27">
        <v>15042</v>
      </c>
      <c r="J23" s="27">
        <v>6910</v>
      </c>
      <c r="K23" s="130">
        <f t="shared" si="12"/>
        <v>-0.54061959845765184</v>
      </c>
      <c r="L23" s="26">
        <f t="shared" si="8"/>
        <v>107203</v>
      </c>
      <c r="M23" s="27">
        <f t="shared" si="8"/>
        <v>60167</v>
      </c>
      <c r="N23" s="131">
        <f t="shared" si="13"/>
        <v>-0.4387563780864342</v>
      </c>
      <c r="O23" s="174">
        <v>13958</v>
      </c>
      <c r="P23" s="27">
        <v>4356</v>
      </c>
      <c r="Q23" s="64">
        <f t="shared" si="14"/>
        <v>-0.68792090557386443</v>
      </c>
      <c r="R23" s="27"/>
      <c r="S23" s="27"/>
      <c r="T23" s="64" t="e">
        <f t="shared" si="15"/>
        <v>#DIV/0!</v>
      </c>
      <c r="U23" s="27"/>
      <c r="V23" s="27"/>
      <c r="W23" s="130" t="e">
        <f t="shared" si="16"/>
        <v>#DIV/0!</v>
      </c>
      <c r="X23" s="26">
        <f t="shared" si="9"/>
        <v>13958</v>
      </c>
      <c r="Y23" s="27">
        <f t="shared" si="9"/>
        <v>4356</v>
      </c>
      <c r="Z23" s="131">
        <f t="shared" si="17"/>
        <v>-0.68792090557386443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</row>
    <row r="24" spans="1:187" s="119" customFormat="1" ht="15" customHeight="1" x14ac:dyDescent="0.2">
      <c r="A24" s="57" t="s">
        <v>47</v>
      </c>
      <c r="B24" s="126" t="s">
        <v>50</v>
      </c>
      <c r="C24" s="26">
        <v>228953</v>
      </c>
      <c r="D24" s="27">
        <v>180918</v>
      </c>
      <c r="E24" s="64">
        <f t="shared" si="10"/>
        <v>-0.20980288530833835</v>
      </c>
      <c r="F24" s="27">
        <v>6825</v>
      </c>
      <c r="G24" s="27">
        <v>5816</v>
      </c>
      <c r="H24" s="64">
        <f t="shared" si="11"/>
        <v>-0.14783882783882785</v>
      </c>
      <c r="I24" s="27">
        <v>31236</v>
      </c>
      <c r="J24" s="27">
        <v>24545</v>
      </c>
      <c r="K24" s="130">
        <f t="shared" si="12"/>
        <v>-0.21420796516839546</v>
      </c>
      <c r="L24" s="26">
        <f t="shared" si="8"/>
        <v>267014</v>
      </c>
      <c r="M24" s="27">
        <f t="shared" si="8"/>
        <v>211279</v>
      </c>
      <c r="N24" s="131">
        <f t="shared" si="13"/>
        <v>-0.20873437347854418</v>
      </c>
      <c r="O24" s="174">
        <v>21732</v>
      </c>
      <c r="P24" s="27">
        <v>16404</v>
      </c>
      <c r="Q24" s="64">
        <f t="shared" si="14"/>
        <v>-0.24516841524019883</v>
      </c>
      <c r="R24" s="27">
        <v>2836</v>
      </c>
      <c r="S24" s="27">
        <v>1298</v>
      </c>
      <c r="T24" s="64">
        <f t="shared" si="15"/>
        <v>-0.54231311706629048</v>
      </c>
      <c r="U24" s="27">
        <v>15185</v>
      </c>
      <c r="V24" s="27">
        <v>8305</v>
      </c>
      <c r="W24" s="130">
        <f t="shared" si="16"/>
        <v>-0.45307869608165952</v>
      </c>
      <c r="X24" s="26">
        <f t="shared" si="9"/>
        <v>39753</v>
      </c>
      <c r="Y24" s="27">
        <f t="shared" si="9"/>
        <v>26007</v>
      </c>
      <c r="Z24" s="131">
        <f t="shared" si="17"/>
        <v>-0.34578522375669762</v>
      </c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</row>
    <row r="25" spans="1:187" s="119" customFormat="1" ht="15" customHeight="1" x14ac:dyDescent="0.2">
      <c r="A25" s="57" t="s">
        <v>49</v>
      </c>
      <c r="B25" s="126" t="s">
        <v>52</v>
      </c>
      <c r="C25" s="26">
        <v>122535</v>
      </c>
      <c r="D25" s="27">
        <v>133509</v>
      </c>
      <c r="E25" s="64">
        <f t="shared" si="10"/>
        <v>8.95580854449749E-2</v>
      </c>
      <c r="F25" s="27">
        <v>2924</v>
      </c>
      <c r="G25" s="27">
        <v>2468</v>
      </c>
      <c r="H25" s="64">
        <f t="shared" si="11"/>
        <v>-0.15595075239398082</v>
      </c>
      <c r="I25" s="27">
        <v>20265</v>
      </c>
      <c r="J25" s="27">
        <v>12318</v>
      </c>
      <c r="K25" s="130">
        <f t="shared" si="12"/>
        <v>-0.39215396002960767</v>
      </c>
      <c r="L25" s="26">
        <f t="shared" si="8"/>
        <v>145724</v>
      </c>
      <c r="M25" s="27">
        <f t="shared" si="8"/>
        <v>148295</v>
      </c>
      <c r="N25" s="131">
        <f t="shared" si="13"/>
        <v>1.7642941450962013E-2</v>
      </c>
      <c r="O25" s="174">
        <v>9895</v>
      </c>
      <c r="P25" s="27">
        <v>14660</v>
      </c>
      <c r="Q25" s="64">
        <f t="shared" si="14"/>
        <v>0.48155634158665994</v>
      </c>
      <c r="R25" s="27"/>
      <c r="S25" s="27"/>
      <c r="T25" s="64" t="e">
        <f t="shared" si="15"/>
        <v>#DIV/0!</v>
      </c>
      <c r="U25" s="27"/>
      <c r="V25" s="27"/>
      <c r="W25" s="130" t="e">
        <f t="shared" si="16"/>
        <v>#DIV/0!</v>
      </c>
      <c r="X25" s="26">
        <f t="shared" si="9"/>
        <v>9895</v>
      </c>
      <c r="Y25" s="27">
        <f t="shared" si="9"/>
        <v>14660</v>
      </c>
      <c r="Z25" s="131">
        <f t="shared" si="17"/>
        <v>0.48155634158665994</v>
      </c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</row>
    <row r="26" spans="1:187" s="119" customFormat="1" ht="15" customHeight="1" x14ac:dyDescent="0.2">
      <c r="A26" s="57" t="s">
        <v>51</v>
      </c>
      <c r="B26" s="126" t="s">
        <v>54</v>
      </c>
      <c r="C26" s="26">
        <v>72023</v>
      </c>
      <c r="D26" s="27">
        <v>59632</v>
      </c>
      <c r="E26" s="64">
        <f t="shared" si="10"/>
        <v>-0.17204226427668934</v>
      </c>
      <c r="F26" s="27">
        <v>2084</v>
      </c>
      <c r="G26" s="27">
        <v>2054</v>
      </c>
      <c r="H26" s="64">
        <f t="shared" si="11"/>
        <v>-1.4395393474088247E-2</v>
      </c>
      <c r="I26" s="27">
        <v>21148</v>
      </c>
      <c r="J26" s="27">
        <v>60563</v>
      </c>
      <c r="K26" s="130">
        <f t="shared" si="12"/>
        <v>1.8637696236050689</v>
      </c>
      <c r="L26" s="26">
        <f t="shared" si="8"/>
        <v>95255</v>
      </c>
      <c r="M26" s="27">
        <f t="shared" si="8"/>
        <v>122249</v>
      </c>
      <c r="N26" s="131">
        <f t="shared" si="13"/>
        <v>0.28338669886095214</v>
      </c>
      <c r="O26" s="174">
        <v>5967</v>
      </c>
      <c r="P26" s="27">
        <v>4419</v>
      </c>
      <c r="Q26" s="64">
        <f t="shared" si="14"/>
        <v>-0.25942684766214175</v>
      </c>
      <c r="R26" s="27">
        <v>2549</v>
      </c>
      <c r="S26" s="27">
        <v>1909</v>
      </c>
      <c r="T26" s="64">
        <f t="shared" si="15"/>
        <v>-0.2510788544527266</v>
      </c>
      <c r="U26" s="27"/>
      <c r="V26" s="27"/>
      <c r="W26" s="130" t="e">
        <f t="shared" si="16"/>
        <v>#DIV/0!</v>
      </c>
      <c r="X26" s="26">
        <f t="shared" si="9"/>
        <v>8516</v>
      </c>
      <c r="Y26" s="27">
        <f t="shared" si="9"/>
        <v>6328</v>
      </c>
      <c r="Z26" s="131">
        <f t="shared" si="17"/>
        <v>-0.25692813527477687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</row>
    <row r="27" spans="1:187" s="119" customFormat="1" ht="15" customHeight="1" x14ac:dyDescent="0.2">
      <c r="A27" s="57" t="s">
        <v>53</v>
      </c>
      <c r="B27" s="126" t="s">
        <v>56</v>
      </c>
      <c r="C27" s="26">
        <v>82380</v>
      </c>
      <c r="D27" s="27">
        <v>60014</v>
      </c>
      <c r="E27" s="64">
        <f t="shared" si="10"/>
        <v>-0.27149793639232822</v>
      </c>
      <c r="F27" s="27">
        <v>2198</v>
      </c>
      <c r="G27" s="27">
        <v>1680</v>
      </c>
      <c r="H27" s="64">
        <f t="shared" si="11"/>
        <v>-0.23566878980891715</v>
      </c>
      <c r="I27" s="27">
        <v>16709</v>
      </c>
      <c r="J27" s="27">
        <v>10153</v>
      </c>
      <c r="K27" s="130">
        <f t="shared" si="12"/>
        <v>-0.39236339697169187</v>
      </c>
      <c r="L27" s="26">
        <f t="shared" si="8"/>
        <v>101287</v>
      </c>
      <c r="M27" s="27">
        <f t="shared" si="8"/>
        <v>71847</v>
      </c>
      <c r="N27" s="131">
        <f t="shared" si="13"/>
        <v>-0.2906592158914767</v>
      </c>
      <c r="O27" s="174">
        <v>7682</v>
      </c>
      <c r="P27" s="27">
        <v>5509</v>
      </c>
      <c r="Q27" s="64">
        <f t="shared" si="14"/>
        <v>-0.28286904451965633</v>
      </c>
      <c r="R27" s="27"/>
      <c r="S27" s="27"/>
      <c r="T27" s="64" t="e">
        <f t="shared" si="15"/>
        <v>#DIV/0!</v>
      </c>
      <c r="U27" s="27"/>
      <c r="V27" s="27"/>
      <c r="W27" s="130" t="e">
        <f t="shared" si="16"/>
        <v>#DIV/0!</v>
      </c>
      <c r="X27" s="26">
        <f t="shared" si="9"/>
        <v>7682</v>
      </c>
      <c r="Y27" s="27">
        <f t="shared" si="9"/>
        <v>5509</v>
      </c>
      <c r="Z27" s="131">
        <f t="shared" si="17"/>
        <v>-0.28286904451965633</v>
      </c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</row>
    <row r="28" spans="1:187" s="119" customFormat="1" ht="15" customHeight="1" x14ac:dyDescent="0.2">
      <c r="A28" s="57" t="s">
        <v>55</v>
      </c>
      <c r="B28" s="126" t="s">
        <v>58</v>
      </c>
      <c r="C28" s="26">
        <v>59064</v>
      </c>
      <c r="D28" s="27">
        <v>46749</v>
      </c>
      <c r="E28" s="64">
        <f t="shared" si="10"/>
        <v>-0.20850264120276307</v>
      </c>
      <c r="F28" s="27">
        <v>1329</v>
      </c>
      <c r="G28" s="27">
        <v>1168</v>
      </c>
      <c r="H28" s="64">
        <f t="shared" si="11"/>
        <v>-0.12114371708051164</v>
      </c>
      <c r="I28" s="27">
        <v>10670</v>
      </c>
      <c r="J28" s="27">
        <v>5444</v>
      </c>
      <c r="K28" s="130">
        <f t="shared" si="12"/>
        <v>-0.489784442361762</v>
      </c>
      <c r="L28" s="26">
        <f t="shared" si="8"/>
        <v>71063</v>
      </c>
      <c r="M28" s="27">
        <f t="shared" si="8"/>
        <v>53361</v>
      </c>
      <c r="N28" s="131">
        <f t="shared" si="13"/>
        <v>-0.2491029086866583</v>
      </c>
      <c r="O28" s="174">
        <v>7252</v>
      </c>
      <c r="P28" s="27">
        <v>5589</v>
      </c>
      <c r="Q28" s="64">
        <f t="shared" si="14"/>
        <v>-0.22931605074462214</v>
      </c>
      <c r="R28" s="27"/>
      <c r="S28" s="27"/>
      <c r="T28" s="64" t="e">
        <f t="shared" si="15"/>
        <v>#DIV/0!</v>
      </c>
      <c r="U28" s="27"/>
      <c r="V28" s="27"/>
      <c r="W28" s="130" t="e">
        <f t="shared" si="16"/>
        <v>#DIV/0!</v>
      </c>
      <c r="X28" s="26">
        <f t="shared" si="9"/>
        <v>7252</v>
      </c>
      <c r="Y28" s="27">
        <f t="shared" si="9"/>
        <v>5589</v>
      </c>
      <c r="Z28" s="131">
        <f t="shared" si="17"/>
        <v>-0.22931605074462214</v>
      </c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</row>
    <row r="29" spans="1:187" s="119" customFormat="1" ht="15" customHeight="1" x14ac:dyDescent="0.2">
      <c r="A29" s="57" t="s">
        <v>57</v>
      </c>
      <c r="B29" s="126" t="s">
        <v>60</v>
      </c>
      <c r="C29" s="26">
        <v>232788</v>
      </c>
      <c r="D29" s="27">
        <v>61154</v>
      </c>
      <c r="E29" s="64">
        <f t="shared" si="10"/>
        <v>-0.737297455195285</v>
      </c>
      <c r="F29" s="27">
        <v>7944</v>
      </c>
      <c r="G29" s="27">
        <v>3961</v>
      </c>
      <c r="H29" s="64">
        <f t="shared" si="11"/>
        <v>-0.50138469284994969</v>
      </c>
      <c r="I29" s="27">
        <v>32663</v>
      </c>
      <c r="J29" s="27">
        <v>14532</v>
      </c>
      <c r="K29" s="130">
        <f t="shared" si="12"/>
        <v>-0.55509291859290322</v>
      </c>
      <c r="L29" s="26">
        <f t="shared" si="8"/>
        <v>273395</v>
      </c>
      <c r="M29" s="27">
        <f t="shared" si="8"/>
        <v>79647</v>
      </c>
      <c r="N29" s="131">
        <f t="shared" si="13"/>
        <v>-0.70867426251394505</v>
      </c>
      <c r="O29" s="174">
        <v>26344</v>
      </c>
      <c r="P29" s="27">
        <v>4461</v>
      </c>
      <c r="Q29" s="64">
        <f t="shared" si="14"/>
        <v>-0.83066352869723659</v>
      </c>
      <c r="R29" s="27">
        <v>4073</v>
      </c>
      <c r="S29" s="27">
        <v>1658</v>
      </c>
      <c r="T29" s="64">
        <f t="shared" si="15"/>
        <v>-0.59292904493002707</v>
      </c>
      <c r="U29" s="27">
        <v>19287</v>
      </c>
      <c r="V29" s="27">
        <v>8535</v>
      </c>
      <c r="W29" s="130">
        <f t="shared" si="16"/>
        <v>-0.5574739461813657</v>
      </c>
      <c r="X29" s="26">
        <f t="shared" si="9"/>
        <v>49704</v>
      </c>
      <c r="Y29" s="27">
        <f t="shared" si="9"/>
        <v>14654</v>
      </c>
      <c r="Z29" s="131">
        <f t="shared" si="17"/>
        <v>-0.70517463383228707</v>
      </c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</row>
    <row r="30" spans="1:187" s="119" customFormat="1" ht="15" customHeight="1" x14ac:dyDescent="0.2">
      <c r="A30" s="57" t="s">
        <v>59</v>
      </c>
      <c r="B30" s="126" t="s">
        <v>62</v>
      </c>
      <c r="C30" s="26">
        <v>87915</v>
      </c>
      <c r="D30" s="27"/>
      <c r="E30" s="64"/>
      <c r="F30" s="27">
        <v>2403</v>
      </c>
      <c r="G30" s="27"/>
      <c r="H30" s="64"/>
      <c r="I30" s="27">
        <v>9906</v>
      </c>
      <c r="J30" s="27"/>
      <c r="K30" s="130"/>
      <c r="L30" s="26">
        <f t="shared" si="8"/>
        <v>100224</v>
      </c>
      <c r="M30" s="27">
        <f t="shared" si="8"/>
        <v>0</v>
      </c>
      <c r="N30" s="131"/>
      <c r="O30" s="174">
        <v>10137</v>
      </c>
      <c r="P30" s="27"/>
      <c r="Q30" s="64"/>
      <c r="R30" s="27"/>
      <c r="S30" s="27"/>
      <c r="T30" s="64"/>
      <c r="U30" s="27"/>
      <c r="V30" s="27"/>
      <c r="W30" s="130"/>
      <c r="X30" s="26">
        <f t="shared" si="9"/>
        <v>10137</v>
      </c>
      <c r="Y30" s="27">
        <f t="shared" si="9"/>
        <v>0</v>
      </c>
      <c r="Z30" s="131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</row>
    <row r="31" spans="1:187" s="119" customFormat="1" ht="15" customHeight="1" x14ac:dyDescent="0.2">
      <c r="A31" s="57" t="s">
        <v>61</v>
      </c>
      <c r="B31" s="126" t="s">
        <v>64</v>
      </c>
      <c r="C31" s="26">
        <v>80249</v>
      </c>
      <c r="D31" s="27">
        <v>71682</v>
      </c>
      <c r="E31" s="64">
        <f t="shared" si="10"/>
        <v>-0.10675522436416651</v>
      </c>
      <c r="F31" s="27">
        <v>2011</v>
      </c>
      <c r="G31" s="27">
        <v>1557</v>
      </c>
      <c r="H31" s="64">
        <f t="shared" si="11"/>
        <v>-0.22575832918945793</v>
      </c>
      <c r="I31" s="27">
        <v>21001</v>
      </c>
      <c r="J31" s="27">
        <v>15168</v>
      </c>
      <c r="K31" s="130">
        <f t="shared" si="12"/>
        <v>-0.27774867863435071</v>
      </c>
      <c r="L31" s="26">
        <f t="shared" si="8"/>
        <v>103261</v>
      </c>
      <c r="M31" s="27">
        <f t="shared" si="8"/>
        <v>88407</v>
      </c>
      <c r="N31" s="131">
        <f t="shared" si="13"/>
        <v>-0.14384908145379183</v>
      </c>
      <c r="O31" s="174">
        <v>8631</v>
      </c>
      <c r="P31" s="27">
        <v>7053</v>
      </c>
      <c r="Q31" s="64">
        <f t="shared" si="14"/>
        <v>-0.18282933611400765</v>
      </c>
      <c r="R31" s="27"/>
      <c r="S31" s="27"/>
      <c r="T31" s="64" t="e">
        <f t="shared" si="15"/>
        <v>#DIV/0!</v>
      </c>
      <c r="U31" s="27"/>
      <c r="V31" s="27"/>
      <c r="W31" s="130" t="e">
        <f t="shared" si="16"/>
        <v>#DIV/0!</v>
      </c>
      <c r="X31" s="26">
        <f t="shared" si="9"/>
        <v>8631</v>
      </c>
      <c r="Y31" s="27">
        <f t="shared" si="9"/>
        <v>7053</v>
      </c>
      <c r="Z31" s="131">
        <f t="shared" si="17"/>
        <v>-0.18282933611400765</v>
      </c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</row>
    <row r="32" spans="1:187" s="119" customFormat="1" ht="15" customHeight="1" x14ac:dyDescent="0.2">
      <c r="A32" s="57" t="s">
        <v>63</v>
      </c>
      <c r="B32" s="126" t="s">
        <v>66</v>
      </c>
      <c r="C32" s="26">
        <v>72068</v>
      </c>
      <c r="D32" s="27">
        <v>61867</v>
      </c>
      <c r="E32" s="64">
        <f t="shared" si="10"/>
        <v>-0.14154687239829056</v>
      </c>
      <c r="F32" s="27">
        <v>2977</v>
      </c>
      <c r="G32" s="27">
        <v>2473</v>
      </c>
      <c r="H32" s="64">
        <f t="shared" si="11"/>
        <v>-0.16929795095733957</v>
      </c>
      <c r="I32" s="27">
        <v>12944</v>
      </c>
      <c r="J32" s="27">
        <v>7934</v>
      </c>
      <c r="K32" s="130">
        <f t="shared" si="12"/>
        <v>-0.38705191594561184</v>
      </c>
      <c r="L32" s="26">
        <f t="shared" si="8"/>
        <v>87989</v>
      </c>
      <c r="M32" s="27">
        <f t="shared" si="8"/>
        <v>72274</v>
      </c>
      <c r="N32" s="131">
        <f t="shared" si="13"/>
        <v>-0.17860187068838151</v>
      </c>
      <c r="O32" s="174">
        <v>10087</v>
      </c>
      <c r="P32" s="27">
        <v>6775</v>
      </c>
      <c r="Q32" s="64">
        <f t="shared" si="14"/>
        <v>-0.328343412312878</v>
      </c>
      <c r="R32" s="27"/>
      <c r="S32" s="27"/>
      <c r="T32" s="64" t="e">
        <f t="shared" si="15"/>
        <v>#DIV/0!</v>
      </c>
      <c r="U32" s="27"/>
      <c r="V32" s="27"/>
      <c r="W32" s="130" t="e">
        <f t="shared" si="16"/>
        <v>#DIV/0!</v>
      </c>
      <c r="X32" s="26">
        <f t="shared" si="9"/>
        <v>10087</v>
      </c>
      <c r="Y32" s="27">
        <f t="shared" si="9"/>
        <v>6775</v>
      </c>
      <c r="Z32" s="131">
        <f t="shared" si="17"/>
        <v>-0.328343412312878</v>
      </c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</row>
    <row r="33" spans="1:206" s="119" customFormat="1" ht="15" customHeight="1" x14ac:dyDescent="0.2">
      <c r="A33" s="57" t="s">
        <v>65</v>
      </c>
      <c r="B33" s="126" t="s">
        <v>68</v>
      </c>
      <c r="C33" s="26">
        <v>56356</v>
      </c>
      <c r="D33" s="27">
        <v>52807</v>
      </c>
      <c r="E33" s="64">
        <f t="shared" si="10"/>
        <v>-6.2974661083114447E-2</v>
      </c>
      <c r="F33" s="27">
        <v>1839</v>
      </c>
      <c r="G33" s="27">
        <v>1746</v>
      </c>
      <c r="H33" s="64">
        <f t="shared" si="11"/>
        <v>-5.0570962479608461E-2</v>
      </c>
      <c r="I33" s="27">
        <v>8759</v>
      </c>
      <c r="J33" s="27">
        <v>5287</v>
      </c>
      <c r="K33" s="130">
        <f t="shared" si="12"/>
        <v>-0.39639228222399814</v>
      </c>
      <c r="L33" s="26">
        <f t="shared" si="8"/>
        <v>66954</v>
      </c>
      <c r="M33" s="27">
        <f t="shared" si="8"/>
        <v>59840</v>
      </c>
      <c r="N33" s="131">
        <f t="shared" si="13"/>
        <v>-0.10625205364877377</v>
      </c>
      <c r="O33" s="174">
        <v>6465</v>
      </c>
      <c r="P33" s="27">
        <v>5800</v>
      </c>
      <c r="Q33" s="64">
        <f t="shared" si="14"/>
        <v>-0.102861562258314</v>
      </c>
      <c r="R33" s="27"/>
      <c r="S33" s="27"/>
      <c r="T33" s="64" t="e">
        <f t="shared" si="15"/>
        <v>#DIV/0!</v>
      </c>
      <c r="U33" s="27"/>
      <c r="V33" s="27"/>
      <c r="W33" s="130" t="e">
        <f t="shared" si="16"/>
        <v>#DIV/0!</v>
      </c>
      <c r="X33" s="26">
        <f t="shared" si="9"/>
        <v>6465</v>
      </c>
      <c r="Y33" s="27">
        <f t="shared" si="9"/>
        <v>5800</v>
      </c>
      <c r="Z33" s="131">
        <f t="shared" si="17"/>
        <v>-0.102861562258314</v>
      </c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</row>
    <row r="34" spans="1:206" s="136" customFormat="1" ht="15" customHeight="1" thickBot="1" x14ac:dyDescent="0.25">
      <c r="A34" s="57" t="s">
        <v>67</v>
      </c>
      <c r="B34" s="126" t="s">
        <v>70</v>
      </c>
      <c r="C34" s="61">
        <v>73832</v>
      </c>
      <c r="D34" s="62">
        <v>50456</v>
      </c>
      <c r="E34" s="78">
        <f t="shared" si="10"/>
        <v>-0.31661068371437862</v>
      </c>
      <c r="F34" s="62">
        <v>2055</v>
      </c>
      <c r="G34" s="62">
        <v>1863</v>
      </c>
      <c r="H34" s="78">
        <f t="shared" si="11"/>
        <v>-9.3430656934306522E-2</v>
      </c>
      <c r="I34" s="62">
        <v>20348</v>
      </c>
      <c r="J34" s="62">
        <v>10744</v>
      </c>
      <c r="K34" s="134">
        <f t="shared" si="12"/>
        <v>-0.47198741891094953</v>
      </c>
      <c r="L34" s="61">
        <f t="shared" si="8"/>
        <v>96235</v>
      </c>
      <c r="M34" s="62">
        <f t="shared" si="8"/>
        <v>63063</v>
      </c>
      <c r="N34" s="135">
        <f t="shared" si="13"/>
        <v>-0.34469787499350546</v>
      </c>
      <c r="O34" s="176">
        <v>8733</v>
      </c>
      <c r="P34" s="62">
        <v>5555</v>
      </c>
      <c r="Q34" s="78">
        <f t="shared" si="14"/>
        <v>-0.36390701935188363</v>
      </c>
      <c r="R34" s="62"/>
      <c r="S34" s="62"/>
      <c r="T34" s="78" t="e">
        <f t="shared" si="15"/>
        <v>#DIV/0!</v>
      </c>
      <c r="U34" s="62"/>
      <c r="V34" s="62"/>
      <c r="W34" s="134" t="e">
        <f t="shared" si="16"/>
        <v>#DIV/0!</v>
      </c>
      <c r="X34" s="61">
        <f t="shared" si="9"/>
        <v>8733</v>
      </c>
      <c r="Y34" s="62">
        <f t="shared" si="9"/>
        <v>5555</v>
      </c>
      <c r="Z34" s="135">
        <f t="shared" si="17"/>
        <v>-0.36390701935188363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</row>
    <row r="35" spans="1:206" s="119" customFormat="1" ht="15" customHeight="1" x14ac:dyDescent="0.2">
      <c r="A35" s="177" t="s">
        <v>4</v>
      </c>
      <c r="B35" s="138" t="s">
        <v>95</v>
      </c>
      <c r="C35" s="139">
        <f>SUM(C8:C34)</f>
        <v>3095371</v>
      </c>
      <c r="D35" s="139">
        <f>SUM(D8:D34)</f>
        <v>2018303</v>
      </c>
      <c r="E35" s="140">
        <f>D35/C35*100%-100%</f>
        <v>-0.34796087447998969</v>
      </c>
      <c r="F35" s="139">
        <f>SUM(F8:F34)</f>
        <v>113130</v>
      </c>
      <c r="G35" s="139">
        <f>SUM(G8:G34)</f>
        <v>78959</v>
      </c>
      <c r="H35" s="140">
        <f>G35/F35*100%-100%</f>
        <v>-0.30205073808892424</v>
      </c>
      <c r="I35" s="139">
        <f t="shared" ref="I35:J35" si="18">SUM(I8:I34)</f>
        <v>520552</v>
      </c>
      <c r="J35" s="139">
        <f t="shared" si="18"/>
        <v>361838</v>
      </c>
      <c r="K35" s="140">
        <f>J35/I35*100%-100%</f>
        <v>-0.30489557239238352</v>
      </c>
      <c r="L35" s="139">
        <f t="shared" ref="L35:M35" si="19">C35+F35+I35</f>
        <v>3729053</v>
      </c>
      <c r="M35" s="139">
        <f t="shared" si="19"/>
        <v>2459100</v>
      </c>
      <c r="N35" s="140">
        <f>M35/L35*100%-100%</f>
        <v>-0.34055643617830045</v>
      </c>
      <c r="O35" s="139">
        <f t="shared" ref="O35:P35" si="20">SUM(O8:O34)</f>
        <v>350308</v>
      </c>
      <c r="P35" s="139">
        <f t="shared" si="20"/>
        <v>215046</v>
      </c>
      <c r="Q35" s="140">
        <f>P35/O35*100%-100%</f>
        <v>-0.38612306884227598</v>
      </c>
      <c r="R35" s="139">
        <f t="shared" ref="R35:S35" si="21">SUM(R8:R34)</f>
        <v>28347</v>
      </c>
      <c r="S35" s="139">
        <f t="shared" si="21"/>
        <v>17181</v>
      </c>
      <c r="T35" s="140">
        <f>S35/R35*100%-100%</f>
        <v>-0.39390411683776061</v>
      </c>
      <c r="U35" s="139">
        <f t="shared" ref="U35:V35" si="22">SUM(U8:U34)</f>
        <v>142854</v>
      </c>
      <c r="V35" s="139">
        <f t="shared" si="22"/>
        <v>100437</v>
      </c>
      <c r="W35" s="140">
        <f>V35/U35*100%-100%</f>
        <v>-0.29692553236171193</v>
      </c>
      <c r="X35" s="139">
        <f t="shared" ref="X35:Y35" si="23">O35+R35+U35</f>
        <v>521509</v>
      </c>
      <c r="Y35" s="139">
        <f t="shared" si="23"/>
        <v>332664</v>
      </c>
      <c r="Z35" s="140">
        <f>Y35/X35*100%-100%</f>
        <v>-0.3621126385163056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36"/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6"/>
      <c r="FI35" s="136"/>
      <c r="FJ35" s="136"/>
      <c r="FK35" s="136"/>
      <c r="FL35" s="136"/>
      <c r="FM35" s="136"/>
      <c r="FN35" s="136"/>
      <c r="FO35" s="136"/>
      <c r="FP35" s="136"/>
      <c r="FQ35" s="136"/>
      <c r="FR35" s="136"/>
      <c r="FS35" s="136"/>
      <c r="FT35" s="136"/>
      <c r="FU35" s="136"/>
      <c r="FV35" s="136"/>
      <c r="FW35" s="136"/>
      <c r="FX35" s="136"/>
      <c r="FY35" s="136"/>
      <c r="FZ35" s="136"/>
      <c r="GA35" s="136"/>
      <c r="GB35" s="136"/>
      <c r="GC35" s="136"/>
      <c r="GD35" s="136"/>
      <c r="GE35" s="136"/>
      <c r="GF35" s="136"/>
      <c r="GG35" s="136"/>
      <c r="GH35" s="136"/>
      <c r="GI35" s="136"/>
      <c r="GJ35" s="136"/>
      <c r="GK35" s="136"/>
      <c r="GL35" s="136"/>
      <c r="GM35" s="136"/>
      <c r="GN35" s="136"/>
      <c r="GO35" s="136"/>
      <c r="GP35" s="136"/>
      <c r="GQ35" s="136"/>
      <c r="GR35" s="136"/>
      <c r="GS35" s="136"/>
      <c r="GT35" s="136"/>
      <c r="GU35" s="136"/>
      <c r="GV35" s="136"/>
      <c r="GW35" s="136"/>
      <c r="GX35" s="136"/>
    </row>
    <row r="36" spans="1:206" s="122" customFormat="1" ht="30" customHeight="1" x14ac:dyDescent="0.2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</row>
    <row r="37" spans="1:206" s="119" customFormat="1" ht="43.5" customHeight="1" x14ac:dyDescent="0.2">
      <c r="A37" s="293" t="s">
        <v>114</v>
      </c>
      <c r="B37" s="293"/>
      <c r="C37" s="295" t="s">
        <v>112</v>
      </c>
      <c r="D37" s="295"/>
      <c r="E37" s="295"/>
      <c r="F37" s="312" t="s">
        <v>0</v>
      </c>
      <c r="G37" s="295" t="s">
        <v>123</v>
      </c>
      <c r="H37" s="295"/>
      <c r="I37" s="295"/>
      <c r="J37" s="295"/>
      <c r="K37" s="295"/>
      <c r="L37" s="295"/>
      <c r="N37" s="293" t="s">
        <v>113</v>
      </c>
      <c r="O37" s="293"/>
      <c r="P37" s="293"/>
      <c r="Q37" s="295" t="s">
        <v>112</v>
      </c>
      <c r="R37" s="295"/>
      <c r="S37" s="295"/>
      <c r="T37" s="313" t="s">
        <v>0</v>
      </c>
      <c r="U37" s="297" t="s">
        <v>124</v>
      </c>
      <c r="V37" s="298"/>
      <c r="W37" s="298"/>
      <c r="X37" s="298"/>
      <c r="Y37" s="298"/>
      <c r="Z37" s="299"/>
      <c r="AA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132"/>
      <c r="EG37" s="132"/>
      <c r="EH37" s="132"/>
      <c r="EI37" s="132"/>
      <c r="EJ37" s="132"/>
      <c r="EK37" s="132"/>
      <c r="EL37" s="132"/>
      <c r="EM37" s="132"/>
      <c r="EN37" s="132"/>
      <c r="EO37" s="132"/>
      <c r="EP37" s="132"/>
      <c r="EQ37" s="132"/>
      <c r="ER37" s="132"/>
      <c r="ES37" s="132"/>
      <c r="ET37" s="132"/>
      <c r="EU37" s="132"/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132"/>
      <c r="FG37" s="132"/>
      <c r="FH37" s="132"/>
      <c r="FI37" s="132"/>
      <c r="FJ37" s="132"/>
      <c r="FK37" s="132"/>
      <c r="FL37" s="132"/>
      <c r="FM37" s="132"/>
      <c r="FN37" s="132"/>
      <c r="FO37" s="132"/>
      <c r="FP37" s="132"/>
      <c r="FQ37" s="132"/>
      <c r="FR37" s="132"/>
      <c r="FS37" s="132"/>
      <c r="FT37" s="132"/>
      <c r="FU37" s="132"/>
      <c r="FV37" s="132"/>
      <c r="FW37" s="132"/>
      <c r="FX37" s="132"/>
      <c r="FY37" s="132"/>
      <c r="FZ37" s="132"/>
      <c r="GA37" s="132"/>
      <c r="GB37" s="132"/>
      <c r="GC37" s="132"/>
      <c r="GD37" s="132"/>
      <c r="GE37" s="132"/>
    </row>
    <row r="38" spans="1:206" s="119" customFormat="1" ht="33.75" customHeight="1" x14ac:dyDescent="0.2">
      <c r="A38" s="293"/>
      <c r="B38" s="293"/>
      <c r="C38" s="295"/>
      <c r="D38" s="295"/>
      <c r="E38" s="295"/>
      <c r="F38" s="312"/>
      <c r="G38" s="295" t="s">
        <v>11</v>
      </c>
      <c r="H38" s="295"/>
      <c r="I38" s="295"/>
      <c r="J38" s="295" t="s">
        <v>13</v>
      </c>
      <c r="K38" s="295"/>
      <c r="L38" s="295"/>
      <c r="N38" s="293"/>
      <c r="O38" s="293"/>
      <c r="P38" s="293"/>
      <c r="Q38" s="295"/>
      <c r="R38" s="295"/>
      <c r="S38" s="295"/>
      <c r="T38" s="314"/>
      <c r="U38" s="297" t="s">
        <v>80</v>
      </c>
      <c r="V38" s="298"/>
      <c r="W38" s="299"/>
      <c r="X38" s="297" t="s">
        <v>10</v>
      </c>
      <c r="Y38" s="298"/>
      <c r="Z38" s="299"/>
      <c r="AA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</row>
    <row r="39" spans="1:206" s="119" customFormat="1" ht="33.75" customHeight="1" x14ac:dyDescent="0.2">
      <c r="A39" s="293"/>
      <c r="B39" s="293"/>
      <c r="C39" s="295"/>
      <c r="D39" s="295"/>
      <c r="E39" s="295"/>
      <c r="F39" s="312"/>
      <c r="G39" s="121">
        <v>2021</v>
      </c>
      <c r="H39" s="121">
        <v>2022</v>
      </c>
      <c r="I39" s="121" t="s">
        <v>168</v>
      </c>
      <c r="J39" s="121">
        <v>2021</v>
      </c>
      <c r="K39" s="121">
        <v>2022</v>
      </c>
      <c r="L39" s="121" t="s">
        <v>168</v>
      </c>
      <c r="N39" s="293"/>
      <c r="O39" s="293"/>
      <c r="P39" s="293"/>
      <c r="Q39" s="295"/>
      <c r="R39" s="295"/>
      <c r="S39" s="295"/>
      <c r="T39" s="315"/>
      <c r="U39" s="121">
        <v>2021</v>
      </c>
      <c r="V39" s="121">
        <v>2022</v>
      </c>
      <c r="W39" s="121" t="s">
        <v>168</v>
      </c>
      <c r="X39" s="121">
        <v>2021</v>
      </c>
      <c r="Y39" s="121">
        <v>2022</v>
      </c>
      <c r="Z39" s="121" t="s">
        <v>168</v>
      </c>
      <c r="AA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</row>
    <row r="40" spans="1:206" s="119" customFormat="1" ht="15" customHeight="1" thickBot="1" x14ac:dyDescent="0.25">
      <c r="A40" s="333" t="s">
        <v>2</v>
      </c>
      <c r="B40" s="333"/>
      <c r="C40" s="334" t="s">
        <v>3</v>
      </c>
      <c r="D40" s="334"/>
      <c r="E40" s="334"/>
      <c r="F40" s="113" t="s">
        <v>111</v>
      </c>
      <c r="G40" s="125">
        <v>1</v>
      </c>
      <c r="H40" s="125">
        <v>2</v>
      </c>
      <c r="I40" s="125">
        <v>3</v>
      </c>
      <c r="J40" s="125">
        <v>4</v>
      </c>
      <c r="K40" s="125">
        <v>5</v>
      </c>
      <c r="L40" s="125">
        <v>6</v>
      </c>
      <c r="N40" s="333" t="s">
        <v>2</v>
      </c>
      <c r="O40" s="333"/>
      <c r="P40" s="333"/>
      <c r="Q40" s="334" t="s">
        <v>3</v>
      </c>
      <c r="R40" s="334"/>
      <c r="S40" s="334"/>
      <c r="T40" s="113" t="s">
        <v>111</v>
      </c>
      <c r="U40" s="125">
        <v>1</v>
      </c>
      <c r="V40" s="125">
        <v>2</v>
      </c>
      <c r="W40" s="125">
        <v>3</v>
      </c>
      <c r="X40" s="125">
        <v>4</v>
      </c>
      <c r="Y40" s="125">
        <v>5</v>
      </c>
      <c r="Z40" s="125">
        <v>6</v>
      </c>
      <c r="AA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</row>
    <row r="41" spans="1:206" s="119" customFormat="1" ht="15" customHeight="1" x14ac:dyDescent="0.2">
      <c r="A41" s="336" t="s">
        <v>108</v>
      </c>
      <c r="B41" s="337"/>
      <c r="C41" s="341" t="s">
        <v>57</v>
      </c>
      <c r="D41" s="341"/>
      <c r="E41" s="341"/>
      <c r="F41" s="72" t="s">
        <v>94</v>
      </c>
      <c r="G41" s="60">
        <f>VLOOKUP(C41,$A$8:$Z$34,6,0)</f>
        <v>7944</v>
      </c>
      <c r="H41" s="60">
        <f>VLOOKUP(C41,$A$8:$Z$34,7,0)</f>
        <v>3961</v>
      </c>
      <c r="I41" s="73">
        <f>H41/G41*100%-100%</f>
        <v>-0.50138469284994969</v>
      </c>
      <c r="J41" s="383">
        <f>VLOOKUP(C41,$A$8:$Z$34,18,0)</f>
        <v>4073</v>
      </c>
      <c r="K41" s="383">
        <v>1658</v>
      </c>
      <c r="L41" s="346">
        <f>K41/J41*100%-100%</f>
        <v>-0.59292904493002707</v>
      </c>
      <c r="N41" s="342" t="s">
        <v>102</v>
      </c>
      <c r="O41" s="343"/>
      <c r="P41" s="344"/>
      <c r="Q41" s="341" t="s">
        <v>27</v>
      </c>
      <c r="R41" s="341"/>
      <c r="S41" s="341"/>
      <c r="T41" s="72" t="s">
        <v>94</v>
      </c>
      <c r="U41" s="60">
        <f>VLOOKUP(Q41,$A$8:$Z$34,9,0)</f>
        <v>25454</v>
      </c>
      <c r="V41" s="60">
        <f>VLOOKUP(Q41,$A$8:$Z$34,10,0)</f>
        <v>7619</v>
      </c>
      <c r="W41" s="73">
        <f>V41/U41*100%-100%</f>
        <v>-0.70067572876561646</v>
      </c>
      <c r="X41" s="383">
        <f>VLOOKUP(Q41,$A$8:$Z$34,21,0)</f>
        <v>11878</v>
      </c>
      <c r="Y41" s="402">
        <v>6712</v>
      </c>
      <c r="Z41" s="346">
        <f>Y41/X41*100%-100%</f>
        <v>-0.43492170399057084</v>
      </c>
      <c r="AA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</row>
    <row r="42" spans="1:206" s="119" customFormat="1" ht="15" customHeight="1" thickBot="1" x14ac:dyDescent="0.25">
      <c r="A42" s="338"/>
      <c r="B42" s="292"/>
      <c r="C42" s="290" t="s">
        <v>27</v>
      </c>
      <c r="D42" s="290"/>
      <c r="E42" s="290"/>
      <c r="F42" s="63" t="s">
        <v>20</v>
      </c>
      <c r="G42" s="27">
        <f t="shared" ref="G42:G67" si="24">VLOOKUP(C42,$A$8:$Z$34,6,0)</f>
        <v>4429</v>
      </c>
      <c r="H42" s="27">
        <f t="shared" ref="H42:H67" si="25">VLOOKUP(C42,$A$8:$Z$34,7,0)</f>
        <v>1700</v>
      </c>
      <c r="I42" s="64">
        <f t="shared" ref="I42:I67" si="26">H42/G42*100%-100%</f>
        <v>-0.61616617746669677</v>
      </c>
      <c r="J42" s="397"/>
      <c r="K42" s="397"/>
      <c r="L42" s="393"/>
      <c r="N42" s="345"/>
      <c r="O42" s="263"/>
      <c r="P42" s="264"/>
      <c r="Q42" s="335" t="s">
        <v>41</v>
      </c>
      <c r="R42" s="335"/>
      <c r="S42" s="335"/>
      <c r="T42" s="74" t="s">
        <v>20</v>
      </c>
      <c r="U42" s="75">
        <f t="shared" ref="U42:U67" si="27">VLOOKUP(Q42,$A$8:$Z$34,9,0)</f>
        <v>11059</v>
      </c>
      <c r="V42" s="75">
        <f t="shared" ref="V42:V67" si="28">VLOOKUP(Q42,$A$8:$Z$34,10,0)</f>
        <v>2871</v>
      </c>
      <c r="W42" s="76">
        <f t="shared" ref="W42:W67" si="29">V42/U42*100%-100%</f>
        <v>-0.74039244054616149</v>
      </c>
      <c r="X42" s="384"/>
      <c r="Y42" s="403"/>
      <c r="Z42" s="347"/>
      <c r="AA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</row>
    <row r="43" spans="1:206" s="119" customFormat="1" ht="15" customHeight="1" x14ac:dyDescent="0.2">
      <c r="A43" s="338"/>
      <c r="B43" s="292"/>
      <c r="C43" s="290" t="s">
        <v>41</v>
      </c>
      <c r="D43" s="290"/>
      <c r="E43" s="290"/>
      <c r="F43" s="63" t="s">
        <v>22</v>
      </c>
      <c r="G43" s="27">
        <f t="shared" si="24"/>
        <v>2116</v>
      </c>
      <c r="H43" s="27">
        <f t="shared" si="25"/>
        <v>441</v>
      </c>
      <c r="I43" s="64">
        <f t="shared" si="26"/>
        <v>-0.7915879017013232</v>
      </c>
      <c r="J43" s="397"/>
      <c r="K43" s="397"/>
      <c r="L43" s="393"/>
      <c r="N43" s="342" t="s">
        <v>100</v>
      </c>
      <c r="O43" s="343"/>
      <c r="P43" s="344"/>
      <c r="Q43" s="341" t="s">
        <v>57</v>
      </c>
      <c r="R43" s="341"/>
      <c r="S43" s="341"/>
      <c r="T43" s="72" t="s">
        <v>22</v>
      </c>
      <c r="U43" s="60">
        <f t="shared" si="27"/>
        <v>32663</v>
      </c>
      <c r="V43" s="60">
        <f t="shared" si="28"/>
        <v>14532</v>
      </c>
      <c r="W43" s="73">
        <f t="shared" si="29"/>
        <v>-0.55509291859290322</v>
      </c>
      <c r="X43" s="383">
        <f t="shared" ref="X43:X62" si="30">VLOOKUP(Q43,$A$8:$Z$34,21,0)</f>
        <v>19287</v>
      </c>
      <c r="Y43" s="402">
        <v>8535</v>
      </c>
      <c r="Z43" s="346">
        <f t="shared" ref="Z43:Z62" si="31">Y43/X43*100%-100%</f>
        <v>-0.5574739461813657</v>
      </c>
      <c r="AA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</row>
    <row r="44" spans="1:206" s="119" customFormat="1" ht="15" customHeight="1" thickBot="1" x14ac:dyDescent="0.25">
      <c r="A44" s="339"/>
      <c r="B44" s="340"/>
      <c r="C44" s="356" t="s">
        <v>49</v>
      </c>
      <c r="D44" s="356"/>
      <c r="E44" s="356"/>
      <c r="F44" s="77" t="s">
        <v>24</v>
      </c>
      <c r="G44" s="62">
        <f t="shared" si="24"/>
        <v>2924</v>
      </c>
      <c r="H44" s="62">
        <f t="shared" si="25"/>
        <v>2468</v>
      </c>
      <c r="I44" s="78">
        <f t="shared" si="26"/>
        <v>-0.15595075239398082</v>
      </c>
      <c r="J44" s="384"/>
      <c r="K44" s="384"/>
      <c r="L44" s="347"/>
      <c r="N44" s="345"/>
      <c r="O44" s="263"/>
      <c r="P44" s="264"/>
      <c r="Q44" s="290" t="s">
        <v>49</v>
      </c>
      <c r="R44" s="290"/>
      <c r="S44" s="290"/>
      <c r="T44" s="63" t="s">
        <v>24</v>
      </c>
      <c r="U44" s="27">
        <f t="shared" si="27"/>
        <v>20265</v>
      </c>
      <c r="V44" s="27">
        <f t="shared" si="28"/>
        <v>12318</v>
      </c>
      <c r="W44" s="64">
        <f t="shared" si="29"/>
        <v>-0.39215396002960767</v>
      </c>
      <c r="X44" s="397"/>
      <c r="Y44" s="406"/>
      <c r="Z44" s="393"/>
      <c r="AA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</row>
    <row r="45" spans="1:206" s="119" customFormat="1" ht="15" customHeight="1" thickBot="1" x14ac:dyDescent="0.25">
      <c r="A45" s="357" t="s">
        <v>105</v>
      </c>
      <c r="B45" s="321"/>
      <c r="C45" s="341" t="s">
        <v>25</v>
      </c>
      <c r="D45" s="341"/>
      <c r="E45" s="341"/>
      <c r="F45" s="72" t="s">
        <v>26</v>
      </c>
      <c r="G45" s="60">
        <f t="shared" si="24"/>
        <v>14651</v>
      </c>
      <c r="H45" s="60">
        <f t="shared" si="25"/>
        <v>8194</v>
      </c>
      <c r="I45" s="73">
        <f t="shared" si="26"/>
        <v>-0.44072076991331655</v>
      </c>
      <c r="J45" s="383">
        <f t="shared" ref="J45:J63" si="32">VLOOKUP(C45,$A$8:$Z$34,18,0)</f>
        <v>4576</v>
      </c>
      <c r="K45" s="383">
        <v>2989</v>
      </c>
      <c r="L45" s="346">
        <f t="shared" ref="L45:L63" si="33">K45/J45*100%-100%</f>
        <v>-0.34680944055944052</v>
      </c>
      <c r="N45" s="350"/>
      <c r="O45" s="351"/>
      <c r="P45" s="352"/>
      <c r="Q45" s="356" t="s">
        <v>53</v>
      </c>
      <c r="R45" s="356"/>
      <c r="S45" s="356"/>
      <c r="T45" s="77" t="s">
        <v>26</v>
      </c>
      <c r="U45" s="62">
        <f t="shared" si="27"/>
        <v>16709</v>
      </c>
      <c r="V45" s="62">
        <f t="shared" si="28"/>
        <v>10153</v>
      </c>
      <c r="W45" s="78">
        <f t="shared" si="29"/>
        <v>-0.39236339697169187</v>
      </c>
      <c r="X45" s="384"/>
      <c r="Y45" s="403"/>
      <c r="Z45" s="347"/>
      <c r="AA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</row>
    <row r="46" spans="1:206" s="119" customFormat="1" ht="15" customHeight="1" x14ac:dyDescent="0.2">
      <c r="A46" s="358"/>
      <c r="B46" s="286"/>
      <c r="C46" s="290" t="s">
        <v>33</v>
      </c>
      <c r="D46" s="290"/>
      <c r="E46" s="290"/>
      <c r="F46" s="63" t="s">
        <v>28</v>
      </c>
      <c r="G46" s="27">
        <f t="shared" si="24"/>
        <v>6216</v>
      </c>
      <c r="H46" s="27">
        <f t="shared" si="25"/>
        <v>4430</v>
      </c>
      <c r="I46" s="64">
        <f t="shared" si="26"/>
        <v>-0.28732303732303732</v>
      </c>
      <c r="J46" s="397"/>
      <c r="K46" s="397"/>
      <c r="L46" s="393"/>
      <c r="N46" s="360" t="s">
        <v>98</v>
      </c>
      <c r="O46" s="269"/>
      <c r="P46" s="270"/>
      <c r="Q46" s="365" t="s">
        <v>25</v>
      </c>
      <c r="R46" s="365"/>
      <c r="S46" s="365"/>
      <c r="T46" s="79" t="s">
        <v>28</v>
      </c>
      <c r="U46" s="80">
        <f t="shared" si="27"/>
        <v>32757</v>
      </c>
      <c r="V46" s="80">
        <f t="shared" si="28"/>
        <v>25484</v>
      </c>
      <c r="W46" s="81">
        <f t="shared" si="29"/>
        <v>-0.22202887932350335</v>
      </c>
      <c r="X46" s="383">
        <f t="shared" si="30"/>
        <v>21821</v>
      </c>
      <c r="Y46" s="402">
        <v>18412</v>
      </c>
      <c r="Z46" s="346">
        <f t="shared" si="31"/>
        <v>-0.15622565418633427</v>
      </c>
      <c r="AA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</row>
    <row r="47" spans="1:206" s="119" customFormat="1" ht="15" customHeight="1" thickBot="1" x14ac:dyDescent="0.25">
      <c r="A47" s="359"/>
      <c r="B47" s="324"/>
      <c r="C47" s="335" t="s">
        <v>39</v>
      </c>
      <c r="D47" s="335"/>
      <c r="E47" s="335"/>
      <c r="F47" s="74" t="s">
        <v>30</v>
      </c>
      <c r="G47" s="75">
        <f t="shared" si="24"/>
        <v>1610</v>
      </c>
      <c r="H47" s="75">
        <f t="shared" si="25"/>
        <v>1130</v>
      </c>
      <c r="I47" s="76">
        <f t="shared" si="26"/>
        <v>-0.29813664596273293</v>
      </c>
      <c r="J47" s="384"/>
      <c r="K47" s="384"/>
      <c r="L47" s="347"/>
      <c r="N47" s="360"/>
      <c r="O47" s="269"/>
      <c r="P47" s="270"/>
      <c r="Q47" s="289" t="s">
        <v>33</v>
      </c>
      <c r="R47" s="289"/>
      <c r="S47" s="289"/>
      <c r="T47" s="63" t="s">
        <v>30</v>
      </c>
      <c r="U47" s="27">
        <f t="shared" si="27"/>
        <v>17106</v>
      </c>
      <c r="V47" s="27">
        <f t="shared" si="28"/>
        <v>9050</v>
      </c>
      <c r="W47" s="64">
        <f t="shared" si="29"/>
        <v>-0.47094586694726992</v>
      </c>
      <c r="X47" s="397"/>
      <c r="Y47" s="406"/>
      <c r="Z47" s="393"/>
      <c r="AA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</row>
    <row r="48" spans="1:206" s="119" customFormat="1" ht="15" customHeight="1" thickBot="1" x14ac:dyDescent="0.25">
      <c r="A48" s="336" t="s">
        <v>110</v>
      </c>
      <c r="B48" s="337"/>
      <c r="C48" s="341" t="s">
        <v>71</v>
      </c>
      <c r="D48" s="341"/>
      <c r="E48" s="341"/>
      <c r="F48" s="72" t="s">
        <v>32</v>
      </c>
      <c r="G48" s="60">
        <f t="shared" si="24"/>
        <v>0</v>
      </c>
      <c r="H48" s="60">
        <f t="shared" si="25"/>
        <v>0</v>
      </c>
      <c r="I48" s="73" t="e">
        <f t="shared" si="26"/>
        <v>#DIV/0!</v>
      </c>
      <c r="J48" s="383">
        <f t="shared" si="32"/>
        <v>0</v>
      </c>
      <c r="K48" s="383">
        <f t="shared" ref="K48" si="34">VLOOKUP(C48,$A$8:$Z$34,19,0)</f>
        <v>0</v>
      </c>
      <c r="L48" s="346" t="e">
        <f t="shared" si="33"/>
        <v>#DIV/0!</v>
      </c>
      <c r="N48" s="360"/>
      <c r="O48" s="269"/>
      <c r="P48" s="270"/>
      <c r="Q48" s="348" t="s">
        <v>39</v>
      </c>
      <c r="R48" s="348"/>
      <c r="S48" s="348"/>
      <c r="T48" s="74" t="s">
        <v>32</v>
      </c>
      <c r="U48" s="75">
        <f t="shared" si="27"/>
        <v>13198</v>
      </c>
      <c r="V48" s="75">
        <f t="shared" si="28"/>
        <v>8211</v>
      </c>
      <c r="W48" s="76">
        <f t="shared" si="29"/>
        <v>-0.37786028186088805</v>
      </c>
      <c r="X48" s="384"/>
      <c r="Y48" s="403"/>
      <c r="Z48" s="347"/>
      <c r="AA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</row>
    <row r="49" spans="1:206" s="119" customFormat="1" ht="15" customHeight="1" thickBot="1" x14ac:dyDescent="0.25">
      <c r="A49" s="339"/>
      <c r="B49" s="340"/>
      <c r="C49" s="349" t="s">
        <v>19</v>
      </c>
      <c r="D49" s="349"/>
      <c r="E49" s="349"/>
      <c r="F49" s="77" t="s">
        <v>34</v>
      </c>
      <c r="G49" s="62">
        <f t="shared" si="24"/>
        <v>0</v>
      </c>
      <c r="H49" s="62">
        <f t="shared" si="25"/>
        <v>0</v>
      </c>
      <c r="I49" s="78" t="e">
        <f t="shared" si="26"/>
        <v>#DIV/0!</v>
      </c>
      <c r="J49" s="384"/>
      <c r="K49" s="384"/>
      <c r="L49" s="347"/>
      <c r="N49" s="342" t="s">
        <v>103</v>
      </c>
      <c r="O49" s="343"/>
      <c r="P49" s="344"/>
      <c r="Q49" s="341" t="s">
        <v>71</v>
      </c>
      <c r="R49" s="341"/>
      <c r="S49" s="341"/>
      <c r="T49" s="72" t="s">
        <v>34</v>
      </c>
      <c r="U49" s="60">
        <f t="shared" si="27"/>
        <v>0</v>
      </c>
      <c r="V49" s="60">
        <f t="shared" si="28"/>
        <v>0</v>
      </c>
      <c r="W49" s="73" t="e">
        <f t="shared" si="29"/>
        <v>#DIV/0!</v>
      </c>
      <c r="X49" s="383">
        <f t="shared" si="30"/>
        <v>0</v>
      </c>
      <c r="Y49" s="404"/>
      <c r="Z49" s="346" t="e">
        <f t="shared" si="31"/>
        <v>#DIV/0!</v>
      </c>
      <c r="AA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</row>
    <row r="50" spans="1:206" s="119" customFormat="1" ht="15" customHeight="1" thickBot="1" x14ac:dyDescent="0.25">
      <c r="A50" s="353" t="s">
        <v>109</v>
      </c>
      <c r="B50" s="354"/>
      <c r="C50" s="361" t="s">
        <v>47</v>
      </c>
      <c r="D50" s="361"/>
      <c r="E50" s="361"/>
      <c r="F50" s="79" t="s">
        <v>36</v>
      </c>
      <c r="G50" s="80">
        <f t="shared" si="24"/>
        <v>6825</v>
      </c>
      <c r="H50" s="80">
        <f t="shared" si="25"/>
        <v>5816</v>
      </c>
      <c r="I50" s="81">
        <f t="shared" si="26"/>
        <v>-0.14783882783882785</v>
      </c>
      <c r="J50" s="383">
        <f t="shared" si="32"/>
        <v>2836</v>
      </c>
      <c r="K50" s="383">
        <v>1298</v>
      </c>
      <c r="L50" s="346">
        <f t="shared" si="33"/>
        <v>-0.54231311706629048</v>
      </c>
      <c r="N50" s="350"/>
      <c r="O50" s="351"/>
      <c r="P50" s="352"/>
      <c r="Q50" s="349" t="s">
        <v>19</v>
      </c>
      <c r="R50" s="349"/>
      <c r="S50" s="349"/>
      <c r="T50" s="77" t="s">
        <v>36</v>
      </c>
      <c r="U50" s="62">
        <f t="shared" si="27"/>
        <v>0</v>
      </c>
      <c r="V50" s="62">
        <f t="shared" si="28"/>
        <v>0</v>
      </c>
      <c r="W50" s="78" t="e">
        <f t="shared" si="29"/>
        <v>#DIV/0!</v>
      </c>
      <c r="X50" s="384"/>
      <c r="Y50" s="405"/>
      <c r="Z50" s="347"/>
      <c r="AA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</row>
    <row r="51" spans="1:206" s="119" customFormat="1" ht="15" customHeight="1" x14ac:dyDescent="0.2">
      <c r="A51" s="338"/>
      <c r="B51" s="292"/>
      <c r="C51" s="290" t="s">
        <v>45</v>
      </c>
      <c r="D51" s="290"/>
      <c r="E51" s="290"/>
      <c r="F51" s="63" t="s">
        <v>38</v>
      </c>
      <c r="G51" s="27">
        <f t="shared" si="24"/>
        <v>2942</v>
      </c>
      <c r="H51" s="27">
        <f t="shared" si="25"/>
        <v>1057</v>
      </c>
      <c r="I51" s="64">
        <f t="shared" si="26"/>
        <v>-0.64072059823249483</v>
      </c>
      <c r="J51" s="397"/>
      <c r="K51" s="397"/>
      <c r="L51" s="393"/>
      <c r="N51" s="345" t="s">
        <v>101</v>
      </c>
      <c r="O51" s="263"/>
      <c r="P51" s="264"/>
      <c r="Q51" s="362" t="s">
        <v>47</v>
      </c>
      <c r="R51" s="363"/>
      <c r="S51" s="364"/>
      <c r="T51" s="79" t="s">
        <v>38</v>
      </c>
      <c r="U51" s="80">
        <f t="shared" si="27"/>
        <v>31236</v>
      </c>
      <c r="V51" s="80">
        <f t="shared" si="28"/>
        <v>24545</v>
      </c>
      <c r="W51" s="81">
        <f t="shared" si="29"/>
        <v>-0.21420796516839546</v>
      </c>
      <c r="X51" s="383">
        <f t="shared" si="30"/>
        <v>15185</v>
      </c>
      <c r="Y51" s="402">
        <v>8305</v>
      </c>
      <c r="Z51" s="346">
        <f t="shared" si="31"/>
        <v>-0.45307869608165952</v>
      </c>
      <c r="AA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</row>
    <row r="52" spans="1:206" s="119" customFormat="1" ht="15" customHeight="1" thickBot="1" x14ac:dyDescent="0.25">
      <c r="A52" s="355"/>
      <c r="B52" s="334"/>
      <c r="C52" s="335" t="s">
        <v>59</v>
      </c>
      <c r="D52" s="335"/>
      <c r="E52" s="335"/>
      <c r="F52" s="74" t="s">
        <v>40</v>
      </c>
      <c r="G52" s="75">
        <f t="shared" si="24"/>
        <v>2403</v>
      </c>
      <c r="H52" s="75">
        <f t="shared" si="25"/>
        <v>0</v>
      </c>
      <c r="I52" s="76"/>
      <c r="J52" s="384"/>
      <c r="K52" s="384"/>
      <c r="L52" s="347"/>
      <c r="N52" s="345"/>
      <c r="O52" s="263"/>
      <c r="P52" s="264"/>
      <c r="Q52" s="277" t="s">
        <v>45</v>
      </c>
      <c r="R52" s="278"/>
      <c r="S52" s="279"/>
      <c r="T52" s="63" t="s">
        <v>40</v>
      </c>
      <c r="U52" s="27">
        <f t="shared" si="27"/>
        <v>15042</v>
      </c>
      <c r="V52" s="27">
        <f t="shared" si="28"/>
        <v>6910</v>
      </c>
      <c r="W52" s="64"/>
      <c r="X52" s="397"/>
      <c r="Y52" s="406"/>
      <c r="Z52" s="393"/>
      <c r="AA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</row>
    <row r="53" spans="1:206" s="119" customFormat="1" ht="15" customHeight="1" thickBot="1" x14ac:dyDescent="0.25">
      <c r="A53" s="357" t="s">
        <v>104</v>
      </c>
      <c r="B53" s="321"/>
      <c r="C53" s="370" t="s">
        <v>69</v>
      </c>
      <c r="D53" s="370"/>
      <c r="E53" s="370"/>
      <c r="F53" s="72" t="s">
        <v>42</v>
      </c>
      <c r="G53" s="60">
        <f t="shared" si="24"/>
        <v>25692</v>
      </c>
      <c r="H53" s="60">
        <f t="shared" si="25"/>
        <v>18391</v>
      </c>
      <c r="I53" s="73">
        <f t="shared" si="26"/>
        <v>-0.28417406196481398</v>
      </c>
      <c r="J53" s="383">
        <f t="shared" si="32"/>
        <v>11845</v>
      </c>
      <c r="K53" s="383">
        <v>7359</v>
      </c>
      <c r="L53" s="346">
        <f t="shared" si="33"/>
        <v>-0.37872520050654279</v>
      </c>
      <c r="N53" s="345"/>
      <c r="O53" s="263"/>
      <c r="P53" s="264"/>
      <c r="Q53" s="371" t="s">
        <v>59</v>
      </c>
      <c r="R53" s="372"/>
      <c r="S53" s="373"/>
      <c r="T53" s="74" t="s">
        <v>42</v>
      </c>
      <c r="U53" s="75">
        <f t="shared" si="27"/>
        <v>9906</v>
      </c>
      <c r="V53" s="75">
        <f t="shared" si="28"/>
        <v>0</v>
      </c>
      <c r="W53" s="76"/>
      <c r="X53" s="384"/>
      <c r="Y53" s="403"/>
      <c r="Z53" s="347"/>
      <c r="AA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</row>
    <row r="54" spans="1:206" s="136" customFormat="1" ht="15" customHeight="1" x14ac:dyDescent="0.2">
      <c r="A54" s="358"/>
      <c r="B54" s="286"/>
      <c r="C54" s="289" t="s">
        <v>37</v>
      </c>
      <c r="D54" s="289"/>
      <c r="E54" s="289"/>
      <c r="F54" s="63" t="s">
        <v>44</v>
      </c>
      <c r="G54" s="27">
        <f t="shared" si="24"/>
        <v>6101</v>
      </c>
      <c r="H54" s="27">
        <f t="shared" si="25"/>
        <v>5277</v>
      </c>
      <c r="I54" s="64">
        <f t="shared" si="26"/>
        <v>-0.13505982625799051</v>
      </c>
      <c r="J54" s="397"/>
      <c r="K54" s="397"/>
      <c r="L54" s="393"/>
      <c r="N54" s="374" t="s">
        <v>96</v>
      </c>
      <c r="O54" s="375"/>
      <c r="P54" s="376"/>
      <c r="Q54" s="380" t="s">
        <v>69</v>
      </c>
      <c r="R54" s="381"/>
      <c r="S54" s="382"/>
      <c r="T54" s="72" t="s">
        <v>44</v>
      </c>
      <c r="U54" s="60">
        <f t="shared" si="27"/>
        <v>46153</v>
      </c>
      <c r="V54" s="60">
        <f t="shared" si="28"/>
        <v>22617</v>
      </c>
      <c r="W54" s="73">
        <f t="shared" si="29"/>
        <v>-0.50995601586029071</v>
      </c>
      <c r="X54" s="383">
        <f t="shared" si="30"/>
        <v>33190</v>
      </c>
      <c r="Y54" s="402">
        <v>24936</v>
      </c>
      <c r="Z54" s="346">
        <f t="shared" si="31"/>
        <v>-0.24868936426634525</v>
      </c>
      <c r="AA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</row>
    <row r="55" spans="1:206" s="119" customFormat="1" ht="15" customHeight="1" x14ac:dyDescent="0.2">
      <c r="A55" s="358"/>
      <c r="B55" s="286"/>
      <c r="C55" s="290" t="s">
        <v>53</v>
      </c>
      <c r="D55" s="290"/>
      <c r="E55" s="290"/>
      <c r="F55" s="63" t="s">
        <v>46</v>
      </c>
      <c r="G55" s="27">
        <f t="shared" si="24"/>
        <v>2198</v>
      </c>
      <c r="H55" s="27">
        <f t="shared" si="25"/>
        <v>1680</v>
      </c>
      <c r="I55" s="64">
        <f t="shared" si="26"/>
        <v>-0.23566878980891715</v>
      </c>
      <c r="J55" s="397"/>
      <c r="K55" s="397"/>
      <c r="L55" s="393"/>
      <c r="N55" s="360"/>
      <c r="O55" s="269"/>
      <c r="P55" s="270"/>
      <c r="Q55" s="283" t="s">
        <v>37</v>
      </c>
      <c r="R55" s="284"/>
      <c r="S55" s="285"/>
      <c r="T55" s="63" t="s">
        <v>46</v>
      </c>
      <c r="U55" s="27">
        <f t="shared" si="27"/>
        <v>20398</v>
      </c>
      <c r="V55" s="27">
        <f t="shared" si="28"/>
        <v>13629</v>
      </c>
      <c r="W55" s="64">
        <f t="shared" si="29"/>
        <v>-0.3318462594371997</v>
      </c>
      <c r="X55" s="397"/>
      <c r="Y55" s="406"/>
      <c r="Z55" s="393"/>
      <c r="AA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</row>
    <row r="56" spans="1:206" ht="12.75" customHeight="1" x14ac:dyDescent="0.2">
      <c r="A56" s="358"/>
      <c r="B56" s="286"/>
      <c r="C56" s="290" t="s">
        <v>63</v>
      </c>
      <c r="D56" s="290"/>
      <c r="E56" s="290"/>
      <c r="F56" s="63" t="s">
        <v>48</v>
      </c>
      <c r="G56" s="27">
        <f t="shared" si="24"/>
        <v>2977</v>
      </c>
      <c r="H56" s="27">
        <f t="shared" si="25"/>
        <v>2473</v>
      </c>
      <c r="I56" s="64">
        <f t="shared" si="26"/>
        <v>-0.16929795095733957</v>
      </c>
      <c r="J56" s="397"/>
      <c r="K56" s="397"/>
      <c r="L56" s="393"/>
      <c r="N56" s="360"/>
      <c r="O56" s="269"/>
      <c r="P56" s="270"/>
      <c r="Q56" s="283" t="s">
        <v>63</v>
      </c>
      <c r="R56" s="284"/>
      <c r="S56" s="285"/>
      <c r="T56" s="63" t="s">
        <v>48</v>
      </c>
      <c r="U56" s="27">
        <f t="shared" si="27"/>
        <v>12944</v>
      </c>
      <c r="V56" s="27">
        <f t="shared" si="28"/>
        <v>7934</v>
      </c>
      <c r="W56" s="64">
        <f t="shared" si="29"/>
        <v>-0.38705191594561184</v>
      </c>
      <c r="X56" s="397"/>
      <c r="Y56" s="406"/>
      <c r="Z56" s="393"/>
    </row>
    <row r="57" spans="1:206" ht="12.75" customHeight="1" thickBot="1" x14ac:dyDescent="0.25">
      <c r="A57" s="369"/>
      <c r="B57" s="322"/>
      <c r="C57" s="356" t="s">
        <v>67</v>
      </c>
      <c r="D57" s="356"/>
      <c r="E57" s="356"/>
      <c r="F57" s="77" t="s">
        <v>50</v>
      </c>
      <c r="G57" s="62">
        <f t="shared" si="24"/>
        <v>2055</v>
      </c>
      <c r="H57" s="62">
        <f t="shared" si="25"/>
        <v>1863</v>
      </c>
      <c r="I57" s="78">
        <f t="shared" si="26"/>
        <v>-9.3430656934306522E-2</v>
      </c>
      <c r="J57" s="384"/>
      <c r="K57" s="384"/>
      <c r="L57" s="347"/>
      <c r="N57" s="377"/>
      <c r="O57" s="378"/>
      <c r="P57" s="379"/>
      <c r="Q57" s="390" t="s">
        <v>67</v>
      </c>
      <c r="R57" s="391"/>
      <c r="S57" s="392"/>
      <c r="T57" s="77" t="s">
        <v>50</v>
      </c>
      <c r="U57" s="62">
        <f t="shared" si="27"/>
        <v>20348</v>
      </c>
      <c r="V57" s="62">
        <f t="shared" si="28"/>
        <v>10744</v>
      </c>
      <c r="W57" s="78">
        <f t="shared" si="29"/>
        <v>-0.47198741891094953</v>
      </c>
      <c r="X57" s="384"/>
      <c r="Y57" s="403"/>
      <c r="Z57" s="347"/>
    </row>
    <row r="58" spans="1:206" ht="12.75" customHeight="1" x14ac:dyDescent="0.2">
      <c r="A58" s="401" t="s">
        <v>107</v>
      </c>
      <c r="B58" s="326"/>
      <c r="C58" s="365" t="s">
        <v>51</v>
      </c>
      <c r="D58" s="365"/>
      <c r="E58" s="365"/>
      <c r="F58" s="79" t="s">
        <v>52</v>
      </c>
      <c r="G58" s="80">
        <f t="shared" si="24"/>
        <v>2084</v>
      </c>
      <c r="H58" s="80">
        <f t="shared" si="25"/>
        <v>2054</v>
      </c>
      <c r="I58" s="81">
        <f t="shared" si="26"/>
        <v>-1.4395393474088247E-2</v>
      </c>
      <c r="J58" s="383">
        <f t="shared" si="32"/>
        <v>2549</v>
      </c>
      <c r="K58" s="383">
        <v>1909</v>
      </c>
      <c r="L58" s="346">
        <f t="shared" si="33"/>
        <v>-0.2510788544527266</v>
      </c>
      <c r="N58" s="360" t="s">
        <v>99</v>
      </c>
      <c r="O58" s="269"/>
      <c r="P58" s="270"/>
      <c r="Q58" s="366" t="s">
        <v>21</v>
      </c>
      <c r="R58" s="367"/>
      <c r="S58" s="368"/>
      <c r="T58" s="79" t="s">
        <v>52</v>
      </c>
      <c r="U58" s="80">
        <f t="shared" si="27"/>
        <v>21615</v>
      </c>
      <c r="V58" s="80">
        <f t="shared" si="28"/>
        <v>12131</v>
      </c>
      <c r="W58" s="81">
        <f t="shared" si="29"/>
        <v>-0.43876937312051811</v>
      </c>
      <c r="X58" s="383">
        <f t="shared" si="30"/>
        <v>17440</v>
      </c>
      <c r="Y58" s="402">
        <v>14033</v>
      </c>
      <c r="Z58" s="346">
        <f t="shared" si="31"/>
        <v>-0.195355504587156</v>
      </c>
    </row>
    <row r="59" spans="1:206" ht="12.75" customHeight="1" x14ac:dyDescent="0.2">
      <c r="A59" s="358"/>
      <c r="B59" s="286"/>
      <c r="C59" s="290" t="s">
        <v>21</v>
      </c>
      <c r="D59" s="290"/>
      <c r="E59" s="290"/>
      <c r="F59" s="63" t="s">
        <v>54</v>
      </c>
      <c r="G59" s="27">
        <f t="shared" si="24"/>
        <v>1772</v>
      </c>
      <c r="H59" s="27">
        <f t="shared" si="25"/>
        <v>2042</v>
      </c>
      <c r="I59" s="64">
        <f t="shared" si="26"/>
        <v>0.15237020316027095</v>
      </c>
      <c r="J59" s="397"/>
      <c r="K59" s="397"/>
      <c r="L59" s="393"/>
      <c r="N59" s="360"/>
      <c r="O59" s="269"/>
      <c r="P59" s="270"/>
      <c r="Q59" s="283" t="s">
        <v>29</v>
      </c>
      <c r="R59" s="284"/>
      <c r="S59" s="285"/>
      <c r="T59" s="63" t="s">
        <v>54</v>
      </c>
      <c r="U59" s="27">
        <f t="shared" si="27"/>
        <v>47927</v>
      </c>
      <c r="V59" s="27">
        <f t="shared" si="28"/>
        <v>41902</v>
      </c>
      <c r="W59" s="64">
        <f t="shared" si="29"/>
        <v>-0.12571202036430407</v>
      </c>
      <c r="X59" s="397"/>
      <c r="Y59" s="406"/>
      <c r="Z59" s="393"/>
    </row>
    <row r="60" spans="1:206" ht="12.75" customHeight="1" x14ac:dyDescent="0.2">
      <c r="A60" s="358"/>
      <c r="B60" s="286"/>
      <c r="C60" s="290" t="s">
        <v>23</v>
      </c>
      <c r="D60" s="290"/>
      <c r="E60" s="290"/>
      <c r="F60" s="63" t="s">
        <v>56</v>
      </c>
      <c r="G60" s="27">
        <f t="shared" si="24"/>
        <v>1629</v>
      </c>
      <c r="H60" s="27">
        <f t="shared" si="25"/>
        <v>1452</v>
      </c>
      <c r="I60" s="64">
        <f t="shared" si="26"/>
        <v>-0.10865561694290971</v>
      </c>
      <c r="J60" s="397"/>
      <c r="K60" s="397"/>
      <c r="L60" s="393"/>
      <c r="N60" s="360"/>
      <c r="O60" s="269"/>
      <c r="P60" s="270"/>
      <c r="Q60" s="277" t="s">
        <v>61</v>
      </c>
      <c r="R60" s="278"/>
      <c r="S60" s="279"/>
      <c r="T60" s="63" t="s">
        <v>56</v>
      </c>
      <c r="U60" s="27">
        <f t="shared" si="27"/>
        <v>21001</v>
      </c>
      <c r="V60" s="27">
        <f t="shared" si="28"/>
        <v>15168</v>
      </c>
      <c r="W60" s="64">
        <f t="shared" si="29"/>
        <v>-0.27774867863435071</v>
      </c>
      <c r="X60" s="397"/>
      <c r="Y60" s="406"/>
      <c r="Z60" s="393"/>
    </row>
    <row r="61" spans="1:206" ht="12.75" customHeight="1" thickBot="1" x14ac:dyDescent="0.25">
      <c r="A61" s="358"/>
      <c r="B61" s="286"/>
      <c r="C61" s="290" t="s">
        <v>29</v>
      </c>
      <c r="D61" s="290"/>
      <c r="E61" s="290"/>
      <c r="F61" s="63" t="s">
        <v>58</v>
      </c>
      <c r="G61" s="27">
        <f t="shared" si="24"/>
        <v>2242</v>
      </c>
      <c r="H61" s="27">
        <f t="shared" si="25"/>
        <v>1927</v>
      </c>
      <c r="I61" s="64">
        <f t="shared" si="26"/>
        <v>-0.14049955396966995</v>
      </c>
      <c r="J61" s="397"/>
      <c r="K61" s="397"/>
      <c r="L61" s="393"/>
      <c r="N61" s="360"/>
      <c r="O61" s="269"/>
      <c r="P61" s="270"/>
      <c r="Q61" s="371" t="s">
        <v>65</v>
      </c>
      <c r="R61" s="372"/>
      <c r="S61" s="373"/>
      <c r="T61" s="74" t="s">
        <v>58</v>
      </c>
      <c r="U61" s="75">
        <f t="shared" si="27"/>
        <v>8759</v>
      </c>
      <c r="V61" s="75">
        <f t="shared" si="28"/>
        <v>5287</v>
      </c>
      <c r="W61" s="76">
        <f t="shared" si="29"/>
        <v>-0.39639228222399814</v>
      </c>
      <c r="X61" s="384"/>
      <c r="Y61" s="403"/>
      <c r="Z61" s="347"/>
    </row>
    <row r="62" spans="1:206" ht="12.75" customHeight="1" thickBot="1" x14ac:dyDescent="0.25">
      <c r="A62" s="359"/>
      <c r="B62" s="324"/>
      <c r="C62" s="335" t="s">
        <v>61</v>
      </c>
      <c r="D62" s="335"/>
      <c r="E62" s="335"/>
      <c r="F62" s="74" t="s">
        <v>60</v>
      </c>
      <c r="G62" s="75">
        <f t="shared" si="24"/>
        <v>2011</v>
      </c>
      <c r="H62" s="75">
        <f t="shared" si="25"/>
        <v>1557</v>
      </c>
      <c r="I62" s="76">
        <f t="shared" si="26"/>
        <v>-0.22575832918945793</v>
      </c>
      <c r="J62" s="384"/>
      <c r="K62" s="384"/>
      <c r="L62" s="347"/>
      <c r="N62" s="374" t="s">
        <v>97</v>
      </c>
      <c r="O62" s="375"/>
      <c r="P62" s="376"/>
      <c r="Q62" s="398" t="s">
        <v>43</v>
      </c>
      <c r="R62" s="399"/>
      <c r="S62" s="400"/>
      <c r="T62" s="72" t="s">
        <v>60</v>
      </c>
      <c r="U62" s="60">
        <f t="shared" si="27"/>
        <v>27809</v>
      </c>
      <c r="V62" s="60">
        <f t="shared" si="28"/>
        <v>21495</v>
      </c>
      <c r="W62" s="73">
        <f t="shared" si="29"/>
        <v>-0.2270487971520011</v>
      </c>
      <c r="X62" s="383">
        <f t="shared" si="30"/>
        <v>24053</v>
      </c>
      <c r="Y62" s="402">
        <v>19504</v>
      </c>
      <c r="Z62" s="346">
        <f t="shared" si="31"/>
        <v>-0.1891240177940382</v>
      </c>
    </row>
    <row r="63" spans="1:206" ht="12.75" customHeight="1" x14ac:dyDescent="0.2">
      <c r="A63" s="357" t="s">
        <v>106</v>
      </c>
      <c r="B63" s="321"/>
      <c r="C63" s="341" t="s">
        <v>43</v>
      </c>
      <c r="D63" s="341"/>
      <c r="E63" s="341"/>
      <c r="F63" s="72" t="s">
        <v>62</v>
      </c>
      <c r="G63" s="60">
        <f t="shared" si="24"/>
        <v>5590</v>
      </c>
      <c r="H63" s="60">
        <f t="shared" si="25"/>
        <v>4683</v>
      </c>
      <c r="I63" s="73">
        <f t="shared" si="26"/>
        <v>-0.16225402504472275</v>
      </c>
      <c r="J63" s="383">
        <f t="shared" si="32"/>
        <v>2468</v>
      </c>
      <c r="K63" s="394">
        <v>1968</v>
      </c>
      <c r="L63" s="346">
        <f t="shared" si="33"/>
        <v>-0.20259319286871957</v>
      </c>
      <c r="N63" s="360"/>
      <c r="O63" s="269"/>
      <c r="P63" s="270"/>
      <c r="Q63" s="277" t="s">
        <v>23</v>
      </c>
      <c r="R63" s="278"/>
      <c r="S63" s="279"/>
      <c r="T63" s="63" t="s">
        <v>62</v>
      </c>
      <c r="U63" s="27">
        <f t="shared" si="27"/>
        <v>18124</v>
      </c>
      <c r="V63" s="27">
        <f t="shared" si="28"/>
        <v>10418</v>
      </c>
      <c r="W63" s="64">
        <f t="shared" si="29"/>
        <v>-0.42518207901125582</v>
      </c>
      <c r="X63" s="397"/>
      <c r="Y63" s="406"/>
      <c r="Z63" s="393"/>
    </row>
    <row r="64" spans="1:206" ht="12.75" customHeight="1" x14ac:dyDescent="0.2">
      <c r="A64" s="358"/>
      <c r="B64" s="286"/>
      <c r="C64" s="289" t="s">
        <v>31</v>
      </c>
      <c r="D64" s="289"/>
      <c r="E64" s="289"/>
      <c r="F64" s="63" t="s">
        <v>64</v>
      </c>
      <c r="G64" s="27">
        <f t="shared" si="24"/>
        <v>1552</v>
      </c>
      <c r="H64" s="27">
        <f t="shared" si="25"/>
        <v>1556</v>
      </c>
      <c r="I64" s="64">
        <f t="shared" si="26"/>
        <v>2.5773195876288568E-3</v>
      </c>
      <c r="J64" s="397"/>
      <c r="K64" s="395"/>
      <c r="L64" s="393"/>
      <c r="N64" s="360"/>
      <c r="O64" s="269"/>
      <c r="P64" s="270"/>
      <c r="Q64" s="283" t="s">
        <v>31</v>
      </c>
      <c r="R64" s="284"/>
      <c r="S64" s="285"/>
      <c r="T64" s="63" t="s">
        <v>64</v>
      </c>
      <c r="U64" s="27">
        <f t="shared" si="27"/>
        <v>8827</v>
      </c>
      <c r="V64" s="27">
        <f t="shared" si="28"/>
        <v>6546</v>
      </c>
      <c r="W64" s="64">
        <f t="shared" si="29"/>
        <v>-0.25841169140138209</v>
      </c>
      <c r="X64" s="397"/>
      <c r="Y64" s="406"/>
      <c r="Z64" s="393"/>
    </row>
    <row r="65" spans="1:26" ht="12.75" customHeight="1" x14ac:dyDescent="0.2">
      <c r="A65" s="358"/>
      <c r="B65" s="286"/>
      <c r="C65" s="289" t="s">
        <v>35</v>
      </c>
      <c r="D65" s="289"/>
      <c r="E65" s="289"/>
      <c r="F65" s="63" t="s">
        <v>66</v>
      </c>
      <c r="G65" s="27">
        <f t="shared" si="24"/>
        <v>1999</v>
      </c>
      <c r="H65" s="27">
        <f t="shared" si="25"/>
        <v>1893</v>
      </c>
      <c r="I65" s="64">
        <f t="shared" si="26"/>
        <v>-5.3026513256628327E-2</v>
      </c>
      <c r="J65" s="397"/>
      <c r="K65" s="395"/>
      <c r="L65" s="393"/>
      <c r="N65" s="360"/>
      <c r="O65" s="269"/>
      <c r="P65" s="270"/>
      <c r="Q65" s="283" t="s">
        <v>35</v>
      </c>
      <c r="R65" s="284"/>
      <c r="S65" s="285"/>
      <c r="T65" s="63" t="s">
        <v>66</v>
      </c>
      <c r="U65" s="27">
        <f t="shared" si="27"/>
        <v>9434</v>
      </c>
      <c r="V65" s="27">
        <f t="shared" si="28"/>
        <v>6267</v>
      </c>
      <c r="W65" s="64">
        <f t="shared" si="29"/>
        <v>-0.33570065719737119</v>
      </c>
      <c r="X65" s="397"/>
      <c r="Y65" s="406"/>
      <c r="Z65" s="393"/>
    </row>
    <row r="66" spans="1:26" ht="12.75" customHeight="1" x14ac:dyDescent="0.2">
      <c r="A66" s="358"/>
      <c r="B66" s="286"/>
      <c r="C66" s="289" t="s">
        <v>55</v>
      </c>
      <c r="D66" s="289"/>
      <c r="E66" s="289"/>
      <c r="F66" s="63" t="s">
        <v>68</v>
      </c>
      <c r="G66" s="27">
        <f t="shared" si="24"/>
        <v>1329</v>
      </c>
      <c r="H66" s="27">
        <f t="shared" si="25"/>
        <v>1168</v>
      </c>
      <c r="I66" s="64">
        <f t="shared" si="26"/>
        <v>-0.12114371708051164</v>
      </c>
      <c r="J66" s="397"/>
      <c r="K66" s="395"/>
      <c r="L66" s="393"/>
      <c r="N66" s="360"/>
      <c r="O66" s="269"/>
      <c r="P66" s="270"/>
      <c r="Q66" s="283" t="s">
        <v>51</v>
      </c>
      <c r="R66" s="284"/>
      <c r="S66" s="285"/>
      <c r="T66" s="63" t="s">
        <v>68</v>
      </c>
      <c r="U66" s="27">
        <f t="shared" si="27"/>
        <v>21148</v>
      </c>
      <c r="V66" s="27">
        <f t="shared" si="28"/>
        <v>60563</v>
      </c>
      <c r="W66" s="64">
        <f t="shared" si="29"/>
        <v>1.8637696236050689</v>
      </c>
      <c r="X66" s="397"/>
      <c r="Y66" s="406"/>
      <c r="Z66" s="393"/>
    </row>
    <row r="67" spans="1:26" ht="12.75" customHeight="1" thickBot="1" x14ac:dyDescent="0.25">
      <c r="A67" s="369"/>
      <c r="B67" s="322"/>
      <c r="C67" s="389" t="s">
        <v>65</v>
      </c>
      <c r="D67" s="389"/>
      <c r="E67" s="389"/>
      <c r="F67" s="77" t="s">
        <v>70</v>
      </c>
      <c r="G67" s="62">
        <f t="shared" si="24"/>
        <v>1839</v>
      </c>
      <c r="H67" s="62">
        <f t="shared" si="25"/>
        <v>1746</v>
      </c>
      <c r="I67" s="78">
        <f t="shared" si="26"/>
        <v>-5.0570962479608461E-2</v>
      </c>
      <c r="J67" s="384"/>
      <c r="K67" s="396"/>
      <c r="L67" s="347"/>
      <c r="N67" s="377"/>
      <c r="O67" s="378"/>
      <c r="P67" s="379"/>
      <c r="Q67" s="390" t="s">
        <v>55</v>
      </c>
      <c r="R67" s="391"/>
      <c r="S67" s="392"/>
      <c r="T67" s="77" t="s">
        <v>70</v>
      </c>
      <c r="U67" s="62">
        <f t="shared" si="27"/>
        <v>10670</v>
      </c>
      <c r="V67" s="62">
        <f t="shared" si="28"/>
        <v>5444</v>
      </c>
      <c r="W67" s="78">
        <f t="shared" si="29"/>
        <v>-0.489784442361762</v>
      </c>
      <c r="X67" s="384"/>
      <c r="Y67" s="403"/>
      <c r="Z67" s="347"/>
    </row>
    <row r="68" spans="1:26" x14ac:dyDescent="0.2">
      <c r="A68" s="385" t="s">
        <v>4</v>
      </c>
      <c r="B68" s="386"/>
      <c r="C68" s="386"/>
      <c r="D68" s="386"/>
      <c r="E68" s="387"/>
      <c r="F68" s="179" t="s">
        <v>95</v>
      </c>
      <c r="G68" s="139">
        <f>SUM(G41:G67)</f>
        <v>113130</v>
      </c>
      <c r="H68" s="139">
        <f>SUM(H41:H67)</f>
        <v>78959</v>
      </c>
      <c r="I68" s="140">
        <f>H68/G68*100%-100%</f>
        <v>-0.30205073808892424</v>
      </c>
      <c r="J68" s="139">
        <f t="shared" ref="J68:K68" si="35">SUM(J41:J67)</f>
        <v>28347</v>
      </c>
      <c r="K68" s="139">
        <f t="shared" si="35"/>
        <v>17181</v>
      </c>
      <c r="L68" s="140">
        <f>K68/J68*100%-100%</f>
        <v>-0.39390411683776061</v>
      </c>
      <c r="N68" s="388" t="s">
        <v>4</v>
      </c>
      <c r="O68" s="388"/>
      <c r="P68" s="388"/>
      <c r="Q68" s="388"/>
      <c r="R68" s="388"/>
      <c r="S68" s="388"/>
      <c r="T68" s="179" t="s">
        <v>95</v>
      </c>
      <c r="U68" s="139">
        <f t="shared" ref="U68:V68" si="36">SUM(U41:U67)</f>
        <v>520552</v>
      </c>
      <c r="V68" s="139">
        <f t="shared" si="36"/>
        <v>361838</v>
      </c>
      <c r="W68" s="140">
        <f>V68/U68*100%-100%</f>
        <v>-0.30489557239238352</v>
      </c>
      <c r="X68" s="139">
        <f t="shared" ref="X68:Y68" si="37">SUM(X41:X67)</f>
        <v>142854</v>
      </c>
      <c r="Y68" s="139">
        <f t="shared" si="37"/>
        <v>100437</v>
      </c>
      <c r="Z68" s="140">
        <f>Y68/X68*100%-100%</f>
        <v>-0.29692553236171193</v>
      </c>
    </row>
    <row r="69" spans="1:26" ht="30" customHeight="1" x14ac:dyDescent="0.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</row>
    <row r="70" spans="1:26" s="119" customFormat="1" ht="12.75" customHeight="1" x14ac:dyDescent="0.2">
      <c r="A70" s="303" t="s">
        <v>180</v>
      </c>
      <c r="B70" s="303"/>
      <c r="C70" s="303"/>
      <c r="D70" s="303"/>
      <c r="E70" s="303"/>
      <c r="F70" s="303"/>
      <c r="G70" s="303"/>
      <c r="H70" s="303"/>
      <c r="I70" s="149"/>
      <c r="J70" s="302" t="s">
        <v>222</v>
      </c>
      <c r="K70" s="302"/>
      <c r="L70" s="302"/>
      <c r="M70" s="150"/>
    </row>
    <row r="71" spans="1:26" s="119" customFormat="1" x14ac:dyDescent="0.2">
      <c r="A71" s="303"/>
      <c r="B71" s="303"/>
      <c r="C71" s="303"/>
      <c r="D71" s="303"/>
      <c r="E71" s="303"/>
      <c r="F71" s="303"/>
      <c r="G71" s="303"/>
      <c r="H71" s="303"/>
      <c r="I71" s="149"/>
      <c r="J71" s="302"/>
      <c r="K71" s="302"/>
      <c r="L71" s="302"/>
      <c r="M71" s="150"/>
    </row>
    <row r="72" spans="1:26" s="119" customFormat="1" x14ac:dyDescent="0.2">
      <c r="A72" s="303"/>
      <c r="B72" s="303"/>
      <c r="C72" s="303"/>
      <c r="D72" s="303"/>
      <c r="E72" s="303"/>
      <c r="F72" s="303"/>
      <c r="G72" s="303"/>
      <c r="H72" s="303"/>
      <c r="I72" s="149"/>
      <c r="J72" s="302"/>
      <c r="K72" s="302"/>
      <c r="L72" s="302"/>
      <c r="M72" s="150"/>
    </row>
  </sheetData>
  <mergeCells count="148">
    <mergeCell ref="Z51:Z53"/>
    <mergeCell ref="Y51:Y53"/>
    <mergeCell ref="X51:X53"/>
    <mergeCell ref="A70:H72"/>
    <mergeCell ref="J70:L72"/>
    <mergeCell ref="Z62:Z67"/>
    <mergeCell ref="Y62:Y67"/>
    <mergeCell ref="X62:X67"/>
    <mergeCell ref="Z58:Z61"/>
    <mergeCell ref="Y58:Y61"/>
    <mergeCell ref="X58:X61"/>
    <mergeCell ref="Z54:Z57"/>
    <mergeCell ref="Y54:Y57"/>
    <mergeCell ref="X54:X57"/>
    <mergeCell ref="L53:L57"/>
    <mergeCell ref="K53:K57"/>
    <mergeCell ref="J53:J57"/>
    <mergeCell ref="L50:L52"/>
    <mergeCell ref="K50:K52"/>
    <mergeCell ref="J50:J52"/>
    <mergeCell ref="Q64:S64"/>
    <mergeCell ref="L58:L62"/>
    <mergeCell ref="K58:K62"/>
    <mergeCell ref="J58:J62"/>
    <mergeCell ref="Z41:Z42"/>
    <mergeCell ref="Y41:Y42"/>
    <mergeCell ref="X41:X42"/>
    <mergeCell ref="Q46:S46"/>
    <mergeCell ref="Q47:S47"/>
    <mergeCell ref="Z49:Z50"/>
    <mergeCell ref="Y49:Y50"/>
    <mergeCell ref="X49:X50"/>
    <mergeCell ref="Z46:Z48"/>
    <mergeCell ref="Y46:Y48"/>
    <mergeCell ref="X46:X48"/>
    <mergeCell ref="Z43:Z45"/>
    <mergeCell ref="Y43:Y45"/>
    <mergeCell ref="X43:X45"/>
    <mergeCell ref="C62:E62"/>
    <mergeCell ref="N62:P67"/>
    <mergeCell ref="Q62:S62"/>
    <mergeCell ref="A63:B67"/>
    <mergeCell ref="C63:E63"/>
    <mergeCell ref="Q63:S63"/>
    <mergeCell ref="C64:E64"/>
    <mergeCell ref="C57:E57"/>
    <mergeCell ref="Q57:S57"/>
    <mergeCell ref="A58:B62"/>
    <mergeCell ref="A68:E68"/>
    <mergeCell ref="N68:S68"/>
    <mergeCell ref="C65:E65"/>
    <mergeCell ref="Q65:S65"/>
    <mergeCell ref="C66:E66"/>
    <mergeCell ref="Q66:S66"/>
    <mergeCell ref="C67:E67"/>
    <mergeCell ref="Q67:S67"/>
    <mergeCell ref="L63:L67"/>
    <mergeCell ref="K63:K67"/>
    <mergeCell ref="J63:J67"/>
    <mergeCell ref="A53:B57"/>
    <mergeCell ref="C53:E53"/>
    <mergeCell ref="Q53:S53"/>
    <mergeCell ref="C54:E54"/>
    <mergeCell ref="N54:P57"/>
    <mergeCell ref="Q54:S54"/>
    <mergeCell ref="C55:E55"/>
    <mergeCell ref="Q55:S55"/>
    <mergeCell ref="C56:E56"/>
    <mergeCell ref="Q56:S56"/>
    <mergeCell ref="C50:E50"/>
    <mergeCell ref="Q50:S50"/>
    <mergeCell ref="C51:E51"/>
    <mergeCell ref="N51:P53"/>
    <mergeCell ref="Q51:S51"/>
    <mergeCell ref="C52:E52"/>
    <mergeCell ref="C58:E58"/>
    <mergeCell ref="N58:P61"/>
    <mergeCell ref="Q58:S58"/>
    <mergeCell ref="C59:E59"/>
    <mergeCell ref="Q59:S59"/>
    <mergeCell ref="C60:E60"/>
    <mergeCell ref="Q60:S60"/>
    <mergeCell ref="C61:E61"/>
    <mergeCell ref="Q61:S61"/>
    <mergeCell ref="N43:P45"/>
    <mergeCell ref="Q43:S43"/>
    <mergeCell ref="C44:E44"/>
    <mergeCell ref="Q44:S44"/>
    <mergeCell ref="A45:B47"/>
    <mergeCell ref="C45:E45"/>
    <mergeCell ref="Q45:S45"/>
    <mergeCell ref="C46:E46"/>
    <mergeCell ref="N46:P48"/>
    <mergeCell ref="K48:K49"/>
    <mergeCell ref="J48:J49"/>
    <mergeCell ref="L45:L47"/>
    <mergeCell ref="K45:K47"/>
    <mergeCell ref="J45:J47"/>
    <mergeCell ref="L41:L44"/>
    <mergeCell ref="K41:K44"/>
    <mergeCell ref="J41:J44"/>
    <mergeCell ref="Q52:S52"/>
    <mergeCell ref="C47:E47"/>
    <mergeCell ref="A37:B39"/>
    <mergeCell ref="C37:E39"/>
    <mergeCell ref="F37:F39"/>
    <mergeCell ref="G37:L37"/>
    <mergeCell ref="N37:P39"/>
    <mergeCell ref="Q37:S39"/>
    <mergeCell ref="T37:T39"/>
    <mergeCell ref="A41:B44"/>
    <mergeCell ref="C41:E41"/>
    <mergeCell ref="N41:P42"/>
    <mergeCell ref="Q41:S41"/>
    <mergeCell ref="C42:E42"/>
    <mergeCell ref="Q42:S42"/>
    <mergeCell ref="A48:B49"/>
    <mergeCell ref="L48:L49"/>
    <mergeCell ref="C48:E48"/>
    <mergeCell ref="Q48:S48"/>
    <mergeCell ref="C49:E49"/>
    <mergeCell ref="N49:P50"/>
    <mergeCell ref="Q49:S49"/>
    <mergeCell ref="A50:B52"/>
    <mergeCell ref="C43:E43"/>
    <mergeCell ref="U37:Z37"/>
    <mergeCell ref="G38:I38"/>
    <mergeCell ref="J38:L38"/>
    <mergeCell ref="U38:W38"/>
    <mergeCell ref="X38:Z38"/>
    <mergeCell ref="A40:B40"/>
    <mergeCell ref="C40:E40"/>
    <mergeCell ref="N40:P40"/>
    <mergeCell ref="Q40:S40"/>
    <mergeCell ref="Y1:Z1"/>
    <mergeCell ref="A2:Z2"/>
    <mergeCell ref="A4:A6"/>
    <mergeCell ref="B4:B6"/>
    <mergeCell ref="C4:N4"/>
    <mergeCell ref="O4:Z4"/>
    <mergeCell ref="C5:E5"/>
    <mergeCell ref="F5:H5"/>
    <mergeCell ref="I5:K5"/>
    <mergeCell ref="L5:N5"/>
    <mergeCell ref="O5:Q5"/>
    <mergeCell ref="R5:T5"/>
    <mergeCell ref="U5:W5"/>
    <mergeCell ref="X5:Z5"/>
  </mergeCells>
  <conditionalFormatting sqref="A8:D35 F8:G35 A41:H67 J41:K41 M41:V67 X41:Y41 I8:J35 L8:M35 O8:P35 R8:S35 U8:V35 X8:Y35 A36:Z40 J63:K63 J58:K58 J53:K53 J50:K50 J48:K48 J45:K45 X43:Y43 X51:Y51 X49:Y49 X46:Y46 X62:Y62 X58:Y58 X54:Y54 A2:Z7">
    <cfRule type="containsErrors" dxfId="273" priority="87">
      <formula>ISERROR(A2)</formula>
    </cfRule>
    <cfRule type="cellIs" dxfId="272" priority="88" operator="equal">
      <formula>0</formula>
    </cfRule>
  </conditionalFormatting>
  <conditionalFormatting sqref="E8:E35">
    <cfRule type="containsErrors" dxfId="271" priority="85">
      <formula>ISERROR(E8)</formula>
    </cfRule>
    <cfRule type="cellIs" dxfId="270" priority="86" stopIfTrue="1" operator="equal">
      <formula>0</formula>
    </cfRule>
  </conditionalFormatting>
  <conditionalFormatting sqref="E8:E35">
    <cfRule type="cellIs" dxfId="269" priority="84" operator="lessThan">
      <formula>0</formula>
    </cfRule>
  </conditionalFormatting>
  <conditionalFormatting sqref="E8:E35">
    <cfRule type="cellIs" dxfId="268" priority="83" operator="greaterThanOrEqual">
      <formula>0</formula>
    </cfRule>
  </conditionalFormatting>
  <conditionalFormatting sqref="H8:H34">
    <cfRule type="containsErrors" dxfId="267" priority="81">
      <formula>ISERROR(H8)</formula>
    </cfRule>
    <cfRule type="cellIs" dxfId="266" priority="82" stopIfTrue="1" operator="equal">
      <formula>0</formula>
    </cfRule>
  </conditionalFormatting>
  <conditionalFormatting sqref="H8:H34">
    <cfRule type="cellIs" dxfId="265" priority="80" operator="lessThan">
      <formula>0</formula>
    </cfRule>
  </conditionalFormatting>
  <conditionalFormatting sqref="H8:H34">
    <cfRule type="cellIs" dxfId="264" priority="79" operator="greaterThanOrEqual">
      <formula>0</formula>
    </cfRule>
  </conditionalFormatting>
  <conditionalFormatting sqref="K8:K34">
    <cfRule type="containsErrors" dxfId="263" priority="77">
      <formula>ISERROR(K8)</formula>
    </cfRule>
    <cfRule type="cellIs" dxfId="262" priority="78" stopIfTrue="1" operator="equal">
      <formula>0</formula>
    </cfRule>
  </conditionalFormatting>
  <conditionalFormatting sqref="K8:K34">
    <cfRule type="cellIs" dxfId="261" priority="76" operator="lessThan">
      <formula>0</formula>
    </cfRule>
  </conditionalFormatting>
  <conditionalFormatting sqref="K8:K34">
    <cfRule type="cellIs" dxfId="260" priority="75" operator="greaterThanOrEqual">
      <formula>0</formula>
    </cfRule>
  </conditionalFormatting>
  <conditionalFormatting sqref="N8:N34">
    <cfRule type="containsErrors" dxfId="259" priority="73">
      <formula>ISERROR(N8)</formula>
    </cfRule>
    <cfRule type="cellIs" dxfId="258" priority="74" stopIfTrue="1" operator="equal">
      <formula>0</formula>
    </cfRule>
  </conditionalFormatting>
  <conditionalFormatting sqref="N8:N34">
    <cfRule type="cellIs" dxfId="257" priority="72" operator="lessThan">
      <formula>0</formula>
    </cfRule>
  </conditionalFormatting>
  <conditionalFormatting sqref="N8:N34">
    <cfRule type="cellIs" dxfId="256" priority="71" operator="greaterThanOrEqual">
      <formula>0</formula>
    </cfRule>
  </conditionalFormatting>
  <conditionalFormatting sqref="Q8:Q34">
    <cfRule type="containsErrors" dxfId="255" priority="69">
      <formula>ISERROR(Q8)</formula>
    </cfRule>
    <cfRule type="cellIs" dxfId="254" priority="70" stopIfTrue="1" operator="equal">
      <formula>0</formula>
    </cfRule>
  </conditionalFormatting>
  <conditionalFormatting sqref="Q8:Q34">
    <cfRule type="cellIs" dxfId="253" priority="68" operator="lessThan">
      <formula>0</formula>
    </cfRule>
  </conditionalFormatting>
  <conditionalFormatting sqref="Q8:Q34">
    <cfRule type="cellIs" dxfId="252" priority="67" operator="greaterThanOrEqual">
      <formula>0</formula>
    </cfRule>
  </conditionalFormatting>
  <conditionalFormatting sqref="T8:T34">
    <cfRule type="containsErrors" dxfId="251" priority="65">
      <formula>ISERROR(T8)</formula>
    </cfRule>
    <cfRule type="cellIs" dxfId="250" priority="66" stopIfTrue="1" operator="equal">
      <formula>0</formula>
    </cfRule>
  </conditionalFormatting>
  <conditionalFormatting sqref="T8:T34">
    <cfRule type="cellIs" dxfId="249" priority="64" operator="lessThan">
      <formula>0</formula>
    </cfRule>
  </conditionalFormatting>
  <conditionalFormatting sqref="T8:T34">
    <cfRule type="cellIs" dxfId="248" priority="63" operator="greaterThanOrEqual">
      <formula>0</formula>
    </cfRule>
  </conditionalFormatting>
  <conditionalFormatting sqref="W8:W34">
    <cfRule type="containsErrors" dxfId="247" priority="61">
      <formula>ISERROR(W8)</formula>
    </cfRule>
    <cfRule type="cellIs" dxfId="246" priority="62" stopIfTrue="1" operator="equal">
      <formula>0</formula>
    </cfRule>
  </conditionalFormatting>
  <conditionalFormatting sqref="W8:W34">
    <cfRule type="cellIs" dxfId="245" priority="60" operator="lessThan">
      <formula>0</formula>
    </cfRule>
  </conditionalFormatting>
  <conditionalFormatting sqref="W8:W34">
    <cfRule type="cellIs" dxfId="244" priority="59" operator="greaterThanOrEqual">
      <formula>0</formula>
    </cfRule>
  </conditionalFormatting>
  <conditionalFormatting sqref="Z8:Z34">
    <cfRule type="containsErrors" dxfId="243" priority="57">
      <formula>ISERROR(Z8)</formula>
    </cfRule>
    <cfRule type="cellIs" dxfId="242" priority="58" stopIfTrue="1" operator="equal">
      <formula>0</formula>
    </cfRule>
  </conditionalFormatting>
  <conditionalFormatting sqref="Z8:Z34">
    <cfRule type="cellIs" dxfId="241" priority="56" operator="lessThan">
      <formula>0</formula>
    </cfRule>
  </conditionalFormatting>
  <conditionalFormatting sqref="Z8:Z34">
    <cfRule type="cellIs" dxfId="240" priority="55" operator="greaterThanOrEqual">
      <formula>0</formula>
    </cfRule>
  </conditionalFormatting>
  <conditionalFormatting sqref="I41:I67">
    <cfRule type="cellIs" dxfId="239" priority="54" operator="equal">
      <formula>0</formula>
    </cfRule>
  </conditionalFormatting>
  <conditionalFormatting sqref="I41:I67">
    <cfRule type="cellIs" dxfId="238" priority="53" stopIfTrue="1" operator="equal">
      <formula>0</formula>
    </cfRule>
  </conditionalFormatting>
  <conditionalFormatting sqref="I41:I67">
    <cfRule type="cellIs" dxfId="237" priority="52" stopIfTrue="1" operator="equal">
      <formula>0</formula>
    </cfRule>
  </conditionalFormatting>
  <conditionalFormatting sqref="I41:I67">
    <cfRule type="containsErrors" dxfId="236" priority="50">
      <formula>ISERROR(I41)</formula>
    </cfRule>
    <cfRule type="cellIs" dxfId="235" priority="51" stopIfTrue="1" operator="equal">
      <formula>0</formula>
    </cfRule>
  </conditionalFormatting>
  <conditionalFormatting sqref="I41:I67">
    <cfRule type="cellIs" dxfId="234" priority="49" operator="lessThan">
      <formula>0</formula>
    </cfRule>
  </conditionalFormatting>
  <conditionalFormatting sqref="I41:I67">
    <cfRule type="cellIs" dxfId="233" priority="48" operator="greaterThanOrEqual">
      <formula>0</formula>
    </cfRule>
  </conditionalFormatting>
  <conditionalFormatting sqref="L41 L63 L58 L53 L50 L48 L45">
    <cfRule type="cellIs" dxfId="232" priority="47" operator="equal">
      <formula>0</formula>
    </cfRule>
  </conditionalFormatting>
  <conditionalFormatting sqref="L41 L63 L58 L53 L50 L48 L45">
    <cfRule type="cellIs" dxfId="231" priority="46" stopIfTrue="1" operator="equal">
      <formula>0</formula>
    </cfRule>
  </conditionalFormatting>
  <conditionalFormatting sqref="L41 L63 L58 L53 L50 L48 L45">
    <cfRule type="cellIs" dxfId="230" priority="45" stopIfTrue="1" operator="equal">
      <formula>0</formula>
    </cfRule>
  </conditionalFormatting>
  <conditionalFormatting sqref="L41 L63 L58 L53 L50 L48 L45">
    <cfRule type="containsErrors" dxfId="229" priority="43">
      <formula>ISERROR(L41)</formula>
    </cfRule>
    <cfRule type="cellIs" dxfId="228" priority="44" stopIfTrue="1" operator="equal">
      <formula>0</formula>
    </cfRule>
  </conditionalFormatting>
  <conditionalFormatting sqref="L41 L63 L58 L53 L50 L48 L45">
    <cfRule type="cellIs" dxfId="227" priority="42" operator="lessThan">
      <formula>0</formula>
    </cfRule>
  </conditionalFormatting>
  <conditionalFormatting sqref="L41 L63 L58 L53 L50 L48 L45">
    <cfRule type="cellIs" dxfId="226" priority="41" operator="greaterThanOrEqual">
      <formula>0</formula>
    </cfRule>
  </conditionalFormatting>
  <conditionalFormatting sqref="W41:W67">
    <cfRule type="cellIs" dxfId="225" priority="40" operator="equal">
      <formula>0</formula>
    </cfRule>
  </conditionalFormatting>
  <conditionalFormatting sqref="W41:W67">
    <cfRule type="cellIs" dxfId="224" priority="39" stopIfTrue="1" operator="equal">
      <formula>0</formula>
    </cfRule>
  </conditionalFormatting>
  <conditionalFormatting sqref="W41:W67">
    <cfRule type="cellIs" dxfId="223" priority="38" stopIfTrue="1" operator="equal">
      <formula>0</formula>
    </cfRule>
  </conditionalFormatting>
  <conditionalFormatting sqref="W41:W67">
    <cfRule type="containsErrors" dxfId="222" priority="36">
      <formula>ISERROR(W41)</formula>
    </cfRule>
    <cfRule type="cellIs" dxfId="221" priority="37" stopIfTrue="1" operator="equal">
      <formula>0</formula>
    </cfRule>
  </conditionalFormatting>
  <conditionalFormatting sqref="W41:W67">
    <cfRule type="cellIs" dxfId="220" priority="35" operator="lessThan">
      <formula>0</formula>
    </cfRule>
  </conditionalFormatting>
  <conditionalFormatting sqref="W41:W67">
    <cfRule type="cellIs" dxfId="219" priority="34" operator="greaterThanOrEqual">
      <formula>0</formula>
    </cfRule>
  </conditionalFormatting>
  <conditionalFormatting sqref="Z41 Z43 Z51 Z49 Z46 Z62 Z58 Z54">
    <cfRule type="cellIs" dxfId="218" priority="33" operator="equal">
      <formula>0</formula>
    </cfRule>
  </conditionalFormatting>
  <conditionalFormatting sqref="Z41 Z43 Z51 Z49 Z46 Z62 Z58 Z54">
    <cfRule type="cellIs" dxfId="217" priority="32" stopIfTrue="1" operator="equal">
      <formula>0</formula>
    </cfRule>
  </conditionalFormatting>
  <conditionalFormatting sqref="Z41 Z43 Z51 Z49 Z46 Z62 Z58 Z54">
    <cfRule type="cellIs" dxfId="216" priority="31" stopIfTrue="1" operator="equal">
      <formula>0</formula>
    </cfRule>
  </conditionalFormatting>
  <conditionalFormatting sqref="Z41 Z43 Z51 Z49 Z46 Z62 Z58 Z54">
    <cfRule type="containsErrors" dxfId="215" priority="29">
      <formula>ISERROR(Z41)</formula>
    </cfRule>
    <cfRule type="cellIs" dxfId="214" priority="30" stopIfTrue="1" operator="equal">
      <formula>0</formula>
    </cfRule>
  </conditionalFormatting>
  <conditionalFormatting sqref="Z41 Z43 Z51 Z49 Z46 Z62 Z58 Z54">
    <cfRule type="cellIs" dxfId="213" priority="28" operator="lessThan">
      <formula>0</formula>
    </cfRule>
  </conditionalFormatting>
  <conditionalFormatting sqref="Z41 Z43 Z51 Z49 Z46 Z62 Z58 Z54">
    <cfRule type="cellIs" dxfId="212" priority="27" operator="greaterThanOrEqual">
      <formula>0</formula>
    </cfRule>
  </conditionalFormatting>
  <conditionalFormatting sqref="G68:L68 U68:Z68">
    <cfRule type="cellIs" dxfId="211" priority="25" operator="equal">
      <formula>0</formula>
    </cfRule>
  </conditionalFormatting>
  <conditionalFormatting sqref="A68 N68">
    <cfRule type="cellIs" dxfId="210" priority="26" stopIfTrue="1" operator="equal">
      <formula>0</formula>
    </cfRule>
  </conditionalFormatting>
  <conditionalFormatting sqref="A68">
    <cfRule type="cellIs" dxfId="209" priority="24" stopIfTrue="1" operator="equal">
      <formula>0</formula>
    </cfRule>
  </conditionalFormatting>
  <conditionalFormatting sqref="L68">
    <cfRule type="cellIs" dxfId="208" priority="23" stopIfTrue="1" operator="equal">
      <formula>0</formula>
    </cfRule>
  </conditionalFormatting>
  <conditionalFormatting sqref="L68">
    <cfRule type="cellIs" dxfId="207" priority="22" stopIfTrue="1" operator="equal">
      <formula>0</formula>
    </cfRule>
  </conditionalFormatting>
  <conditionalFormatting sqref="T68">
    <cfRule type="cellIs" dxfId="206" priority="13" stopIfTrue="1" operator="equal">
      <formula>0</formula>
    </cfRule>
  </conditionalFormatting>
  <conditionalFormatting sqref="N68">
    <cfRule type="cellIs" dxfId="205" priority="21" stopIfTrue="1" operator="equal">
      <formula>0</formula>
    </cfRule>
  </conditionalFormatting>
  <conditionalFormatting sqref="W68">
    <cfRule type="cellIs" dxfId="204" priority="20" stopIfTrue="1" operator="equal">
      <formula>0</formula>
    </cfRule>
  </conditionalFormatting>
  <conditionalFormatting sqref="W68">
    <cfRule type="cellIs" dxfId="203" priority="19" stopIfTrue="1" operator="equal">
      <formula>0</formula>
    </cfRule>
  </conditionalFormatting>
  <conditionalFormatting sqref="Z68">
    <cfRule type="cellIs" dxfId="202" priority="18" stopIfTrue="1" operator="equal">
      <formula>0</formula>
    </cfRule>
  </conditionalFormatting>
  <conditionalFormatting sqref="Z68">
    <cfRule type="cellIs" dxfId="201" priority="17" stopIfTrue="1" operator="equal">
      <formula>0</formula>
    </cfRule>
  </conditionalFormatting>
  <conditionalFormatting sqref="F68">
    <cfRule type="cellIs" dxfId="200" priority="16" stopIfTrue="1" operator="equal">
      <formula>0</formula>
    </cfRule>
  </conditionalFormatting>
  <conditionalFormatting sqref="F68">
    <cfRule type="cellIs" dxfId="199" priority="15" stopIfTrue="1" operator="equal">
      <formula>0</formula>
    </cfRule>
  </conditionalFormatting>
  <conditionalFormatting sqref="T68">
    <cfRule type="cellIs" dxfId="198" priority="14" stopIfTrue="1" operator="equal">
      <formula>0</formula>
    </cfRule>
  </conditionalFormatting>
  <conditionalFormatting sqref="A68:Z68">
    <cfRule type="containsErrors" dxfId="197" priority="7">
      <formula>ISERROR(A68)</formula>
    </cfRule>
    <cfRule type="cellIs" dxfId="196" priority="12" stopIfTrue="1" operator="equal">
      <formula>0</formula>
    </cfRule>
  </conditionalFormatting>
  <conditionalFormatting sqref="G68:H68 J68:K68">
    <cfRule type="cellIs" dxfId="195" priority="11" stopIfTrue="1" operator="equal">
      <formula>0</formula>
    </cfRule>
  </conditionalFormatting>
  <conditionalFormatting sqref="G68:H68 J68:K68">
    <cfRule type="cellIs" dxfId="194" priority="10" stopIfTrue="1" operator="equal">
      <formula>0</formula>
    </cfRule>
  </conditionalFormatting>
  <conditionalFormatting sqref="X68:Y68 U68:V68">
    <cfRule type="cellIs" dxfId="193" priority="9" stopIfTrue="1" operator="equal">
      <formula>0</formula>
    </cfRule>
  </conditionalFormatting>
  <conditionalFormatting sqref="X68:Y68 U68:V68">
    <cfRule type="cellIs" dxfId="192" priority="8" stopIfTrue="1" operator="equal">
      <formula>0</formula>
    </cfRule>
  </conditionalFormatting>
  <conditionalFormatting sqref="I68 L68 W68 Z68">
    <cfRule type="cellIs" dxfId="191" priority="6" operator="lessThan">
      <formula>0</formula>
    </cfRule>
  </conditionalFormatting>
  <conditionalFormatting sqref="I68 L68 W68 Z68">
    <cfRule type="cellIs" dxfId="190" priority="5" operator="greaterThanOrEqual">
      <formula>0</formula>
    </cfRule>
  </conditionalFormatting>
  <conditionalFormatting sqref="Z35 W35 T35 Q35 N35 K35 H35">
    <cfRule type="containsErrors" dxfId="189" priority="3">
      <formula>ISERROR(H35)</formula>
    </cfRule>
    <cfRule type="cellIs" dxfId="188" priority="4" stopIfTrue="1" operator="equal">
      <formula>0</formula>
    </cfRule>
  </conditionalFormatting>
  <conditionalFormatting sqref="Z35 W35 T35 Q35 N35 K35 H35">
    <cfRule type="cellIs" dxfId="187" priority="2" operator="lessThan">
      <formula>0</formula>
    </cfRule>
  </conditionalFormatting>
  <conditionalFormatting sqref="Z35 W35 T35 Q35 N35 K35 H35">
    <cfRule type="cellIs" dxfId="186" priority="1" operator="greaterThanOrEqual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59" orientation="landscape" r:id="rId1"/>
  <rowBreaks count="1" manualBreakCount="1">
    <brk id="35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52"/>
  <sheetViews>
    <sheetView view="pageBreakPreview" zoomScaleNormal="70" zoomScaleSheetLayoutView="100" workbookViewId="0"/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2.42578125" style="119" customWidth="1"/>
    <col min="5" max="5" width="24.5703125" style="119" customWidth="1"/>
    <col min="6" max="6" width="4.85546875" style="119" customWidth="1"/>
    <col min="7" max="7" width="9.42578125" style="110" customWidth="1"/>
    <col min="8" max="9" width="9.42578125" style="119" customWidth="1"/>
    <col min="10" max="10" width="9.140625" style="119"/>
    <col min="11" max="11" width="11.140625" style="119" bestFit="1" customWidth="1"/>
    <col min="12" max="16384" width="9.140625" style="119"/>
  </cols>
  <sheetData>
    <row r="1" spans="1:9" ht="12" customHeight="1" x14ac:dyDescent="0.2">
      <c r="H1" s="304" t="s">
        <v>125</v>
      </c>
      <c r="I1" s="304"/>
    </row>
    <row r="2" spans="1:9" ht="32.25" customHeight="1" x14ac:dyDescent="0.25">
      <c r="A2" s="308" t="s">
        <v>187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12"/>
      <c r="B3" s="112"/>
      <c r="C3" s="112"/>
      <c r="D3" s="112"/>
      <c r="E3" s="112"/>
      <c r="F3" s="112"/>
      <c r="G3" s="111"/>
      <c r="H3" s="112"/>
      <c r="I3" s="112"/>
    </row>
    <row r="4" spans="1:9" ht="34.5" customHeight="1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163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thickBot="1" x14ac:dyDescent="0.25">
      <c r="A6" s="324" t="s">
        <v>2</v>
      </c>
      <c r="B6" s="324"/>
      <c r="C6" s="324"/>
      <c r="D6" s="324"/>
      <c r="E6" s="324"/>
      <c r="F6" s="113" t="s">
        <v>3</v>
      </c>
      <c r="G6" s="113">
        <v>1</v>
      </c>
      <c r="H6" s="113">
        <v>2</v>
      </c>
      <c r="I6" s="113">
        <v>3</v>
      </c>
    </row>
    <row r="7" spans="1:9" ht="30" customHeight="1" thickBot="1" x14ac:dyDescent="0.25">
      <c r="A7" s="316" t="s">
        <v>126</v>
      </c>
      <c r="B7" s="317"/>
      <c r="C7" s="317"/>
      <c r="D7" s="317"/>
      <c r="E7" s="317"/>
      <c r="F7" s="158">
        <v>1</v>
      </c>
      <c r="G7" s="114">
        <f>G8+G16+G24+G30+G35</f>
        <v>3764903</v>
      </c>
      <c r="H7" s="114">
        <f>H8+H16+H24+H30+H35</f>
        <v>2675004</v>
      </c>
      <c r="I7" s="159">
        <f>H7/G7*100%-100%</f>
        <v>-0.2894892643980469</v>
      </c>
    </row>
    <row r="8" spans="1:9" ht="15" customHeight="1" x14ac:dyDescent="0.2">
      <c r="A8" s="329" t="s">
        <v>5</v>
      </c>
      <c r="B8" s="212" t="s">
        <v>73</v>
      </c>
      <c r="C8" s="212" t="s">
        <v>4</v>
      </c>
      <c r="D8" s="212"/>
      <c r="E8" s="212"/>
      <c r="F8" s="145">
        <v>2</v>
      </c>
      <c r="G8" s="59">
        <f>G10+G12+G14</f>
        <v>497192</v>
      </c>
      <c r="H8" s="60">
        <f>H10+H12+H14</f>
        <v>442878</v>
      </c>
      <c r="I8" s="160">
        <f t="shared" ref="I8:I48" si="0">H8/G8*100%-100%</f>
        <v>-0.10924150026549095</v>
      </c>
    </row>
    <row r="9" spans="1:9" x14ac:dyDescent="0.2">
      <c r="A9" s="329"/>
      <c r="B9" s="293"/>
      <c r="C9" s="327" t="s">
        <v>5</v>
      </c>
      <c r="D9" s="286" t="s">
        <v>6</v>
      </c>
      <c r="E9" s="286"/>
      <c r="F9" s="161">
        <v>3</v>
      </c>
      <c r="G9" s="26">
        <f>G11+G13+G15</f>
        <v>441895</v>
      </c>
      <c r="H9" s="27">
        <f>H11+H13+H15</f>
        <v>388363</v>
      </c>
      <c r="I9" s="162">
        <f t="shared" si="0"/>
        <v>-0.12114190022516658</v>
      </c>
    </row>
    <row r="10" spans="1:9" x14ac:dyDescent="0.2">
      <c r="A10" s="329"/>
      <c r="B10" s="293"/>
      <c r="C10" s="327"/>
      <c r="D10" s="286" t="s">
        <v>7</v>
      </c>
      <c r="E10" s="124" t="s">
        <v>8</v>
      </c>
      <c r="F10" s="161">
        <v>4</v>
      </c>
      <c r="G10" s="26">
        <v>36739</v>
      </c>
      <c r="H10" s="27">
        <v>23510</v>
      </c>
      <c r="I10" s="162">
        <f t="shared" si="0"/>
        <v>-0.36008056833337865</v>
      </c>
    </row>
    <row r="11" spans="1:9" x14ac:dyDescent="0.2">
      <c r="A11" s="329"/>
      <c r="B11" s="293"/>
      <c r="C11" s="327"/>
      <c r="D11" s="286"/>
      <c r="E11" s="163" t="s">
        <v>6</v>
      </c>
      <c r="F11" s="161">
        <v>5</v>
      </c>
      <c r="G11" s="26">
        <v>33110</v>
      </c>
      <c r="H11" s="27">
        <v>20850</v>
      </c>
      <c r="I11" s="162">
        <f t="shared" si="0"/>
        <v>-0.37028088190878894</v>
      </c>
    </row>
    <row r="12" spans="1:9" x14ac:dyDescent="0.2">
      <c r="A12" s="329"/>
      <c r="B12" s="293"/>
      <c r="C12" s="327"/>
      <c r="D12" s="286" t="s">
        <v>80</v>
      </c>
      <c r="E12" s="124" t="s">
        <v>8</v>
      </c>
      <c r="F12" s="161">
        <v>6</v>
      </c>
      <c r="G12" s="26">
        <v>459354</v>
      </c>
      <c r="H12" s="27">
        <v>416544</v>
      </c>
      <c r="I12" s="162">
        <f t="shared" si="0"/>
        <v>-9.319609712770538E-2</v>
      </c>
    </row>
    <row r="13" spans="1:9" x14ac:dyDescent="0.2">
      <c r="A13" s="329"/>
      <c r="B13" s="293"/>
      <c r="C13" s="327"/>
      <c r="D13" s="286"/>
      <c r="E13" s="163" t="s">
        <v>6</v>
      </c>
      <c r="F13" s="161">
        <v>7</v>
      </c>
      <c r="G13" s="26">
        <v>408715</v>
      </c>
      <c r="H13" s="27">
        <v>367476</v>
      </c>
      <c r="I13" s="162">
        <f t="shared" si="0"/>
        <v>-0.10089915956106332</v>
      </c>
    </row>
    <row r="14" spans="1:9" x14ac:dyDescent="0.2">
      <c r="A14" s="329"/>
      <c r="B14" s="293"/>
      <c r="C14" s="327"/>
      <c r="D14" s="286" t="s">
        <v>10</v>
      </c>
      <c r="E14" s="124" t="s">
        <v>8</v>
      </c>
      <c r="F14" s="161">
        <v>8</v>
      </c>
      <c r="G14" s="26">
        <v>1099</v>
      </c>
      <c r="H14" s="27">
        <v>2824</v>
      </c>
      <c r="I14" s="162">
        <f t="shared" si="0"/>
        <v>1.5696087352138308</v>
      </c>
    </row>
    <row r="15" spans="1:9" x14ac:dyDescent="0.2">
      <c r="A15" s="329"/>
      <c r="B15" s="293"/>
      <c r="C15" s="327"/>
      <c r="D15" s="286"/>
      <c r="E15" s="163" t="s">
        <v>6</v>
      </c>
      <c r="F15" s="161">
        <v>9</v>
      </c>
      <c r="G15" s="26">
        <v>70</v>
      </c>
      <c r="H15" s="27">
        <v>37</v>
      </c>
      <c r="I15" s="162">
        <f t="shared" si="0"/>
        <v>-0.47142857142857142</v>
      </c>
    </row>
    <row r="16" spans="1:9" x14ac:dyDescent="0.2">
      <c r="A16" s="329"/>
      <c r="B16" s="211" t="s">
        <v>15</v>
      </c>
      <c r="C16" s="293" t="s">
        <v>4</v>
      </c>
      <c r="D16" s="293"/>
      <c r="E16" s="293"/>
      <c r="F16" s="161">
        <v>10</v>
      </c>
      <c r="G16" s="26">
        <f>G18+G22</f>
        <v>111825</v>
      </c>
      <c r="H16" s="27">
        <f>H18+H22</f>
        <v>80175</v>
      </c>
      <c r="I16" s="162">
        <f t="shared" si="0"/>
        <v>-0.28303152246814223</v>
      </c>
    </row>
    <row r="17" spans="1:9" x14ac:dyDescent="0.2">
      <c r="A17" s="329"/>
      <c r="B17" s="323"/>
      <c r="C17" s="328" t="s">
        <v>5</v>
      </c>
      <c r="D17" s="331" t="s">
        <v>6</v>
      </c>
      <c r="E17" s="332"/>
      <c r="F17" s="161">
        <v>11</v>
      </c>
      <c r="G17" s="26">
        <f>G19+G20+G23</f>
        <v>96820</v>
      </c>
      <c r="H17" s="27">
        <f>H19+H20+H23</f>
        <v>65905</v>
      </c>
      <c r="I17" s="162">
        <f t="shared" si="0"/>
        <v>-0.31930386283825651</v>
      </c>
    </row>
    <row r="18" spans="1:9" x14ac:dyDescent="0.2">
      <c r="A18" s="329"/>
      <c r="B18" s="323"/>
      <c r="C18" s="329"/>
      <c r="D18" s="324" t="s">
        <v>11</v>
      </c>
      <c r="E18" s="124" t="s">
        <v>8</v>
      </c>
      <c r="F18" s="161">
        <v>12</v>
      </c>
      <c r="G18" s="26">
        <v>111041</v>
      </c>
      <c r="H18" s="27">
        <v>78681</v>
      </c>
      <c r="I18" s="162">
        <f t="shared" si="0"/>
        <v>-0.29142388847362688</v>
      </c>
    </row>
    <row r="19" spans="1:9" ht="25.5" x14ac:dyDescent="0.2">
      <c r="A19" s="329"/>
      <c r="B19" s="323"/>
      <c r="C19" s="329"/>
      <c r="D19" s="325"/>
      <c r="E19" s="163" t="s">
        <v>84</v>
      </c>
      <c r="F19" s="161">
        <v>13</v>
      </c>
      <c r="G19" s="26">
        <v>11600</v>
      </c>
      <c r="H19" s="27">
        <v>13260</v>
      </c>
      <c r="I19" s="162">
        <f t="shared" si="0"/>
        <v>0.14310344827586197</v>
      </c>
    </row>
    <row r="20" spans="1:9" ht="25.5" x14ac:dyDescent="0.2">
      <c r="A20" s="329"/>
      <c r="B20" s="323"/>
      <c r="C20" s="329"/>
      <c r="D20" s="325"/>
      <c r="E20" s="163" t="s">
        <v>85</v>
      </c>
      <c r="F20" s="161">
        <v>14</v>
      </c>
      <c r="G20" s="26">
        <v>84724</v>
      </c>
      <c r="H20" s="27">
        <v>52385</v>
      </c>
      <c r="I20" s="162">
        <f t="shared" si="0"/>
        <v>-0.38169822010292243</v>
      </c>
    </row>
    <row r="21" spans="1:9" ht="38.25" x14ac:dyDescent="0.2">
      <c r="A21" s="329"/>
      <c r="B21" s="323"/>
      <c r="C21" s="329"/>
      <c r="D21" s="326"/>
      <c r="E21" s="163" t="s">
        <v>87</v>
      </c>
      <c r="F21" s="161">
        <v>15</v>
      </c>
      <c r="G21" s="26">
        <v>2210</v>
      </c>
      <c r="H21" s="27">
        <v>1894</v>
      </c>
      <c r="I21" s="162">
        <f t="shared" si="0"/>
        <v>-0.14298642533936656</v>
      </c>
    </row>
    <row r="22" spans="1:9" x14ac:dyDescent="0.2">
      <c r="A22" s="329"/>
      <c r="B22" s="323"/>
      <c r="C22" s="329"/>
      <c r="D22" s="324" t="s">
        <v>13</v>
      </c>
      <c r="E22" s="124" t="s">
        <v>8</v>
      </c>
      <c r="F22" s="161">
        <v>16</v>
      </c>
      <c r="G22" s="26">
        <v>784</v>
      </c>
      <c r="H22" s="27">
        <v>1494</v>
      </c>
      <c r="I22" s="162">
        <f t="shared" si="0"/>
        <v>0.90561224489795911</v>
      </c>
    </row>
    <row r="23" spans="1:9" x14ac:dyDescent="0.2">
      <c r="A23" s="329"/>
      <c r="B23" s="212"/>
      <c r="C23" s="330"/>
      <c r="D23" s="326"/>
      <c r="E23" s="163" t="s">
        <v>6</v>
      </c>
      <c r="F23" s="161">
        <v>17</v>
      </c>
      <c r="G23" s="26">
        <v>496</v>
      </c>
      <c r="H23" s="27">
        <v>260</v>
      </c>
      <c r="I23" s="162">
        <f t="shared" si="0"/>
        <v>-0.47580645161290325</v>
      </c>
    </row>
    <row r="24" spans="1:9" ht="15" customHeight="1" x14ac:dyDescent="0.2">
      <c r="A24" s="329"/>
      <c r="B24" s="211" t="s">
        <v>16</v>
      </c>
      <c r="C24" s="293" t="s">
        <v>4</v>
      </c>
      <c r="D24" s="293"/>
      <c r="E24" s="293"/>
      <c r="F24" s="161">
        <v>18</v>
      </c>
      <c r="G24" s="26">
        <f>G26+G29</f>
        <v>1126724</v>
      </c>
      <c r="H24" s="27">
        <f>H26+H29</f>
        <v>729587</v>
      </c>
      <c r="I24" s="162">
        <f t="shared" si="0"/>
        <v>-0.35247052516854172</v>
      </c>
    </row>
    <row r="25" spans="1:9" ht="15" customHeight="1" x14ac:dyDescent="0.2">
      <c r="A25" s="329"/>
      <c r="B25" s="323"/>
      <c r="C25" s="328" t="s">
        <v>5</v>
      </c>
      <c r="D25" s="331" t="s">
        <v>6</v>
      </c>
      <c r="E25" s="332"/>
      <c r="F25" s="161">
        <v>19</v>
      </c>
      <c r="G25" s="26">
        <f>G27</f>
        <v>113482</v>
      </c>
      <c r="H25" s="27">
        <f>H27</f>
        <v>82365</v>
      </c>
      <c r="I25" s="162">
        <f t="shared" si="0"/>
        <v>-0.27420207610017444</v>
      </c>
    </row>
    <row r="26" spans="1:9" ht="15" customHeight="1" x14ac:dyDescent="0.2">
      <c r="A26" s="329"/>
      <c r="B26" s="323"/>
      <c r="C26" s="329"/>
      <c r="D26" s="324" t="s">
        <v>7</v>
      </c>
      <c r="E26" s="124" t="s">
        <v>8</v>
      </c>
      <c r="F26" s="161">
        <v>20</v>
      </c>
      <c r="G26" s="26">
        <v>945395</v>
      </c>
      <c r="H26" s="27">
        <v>633057</v>
      </c>
      <c r="I26" s="162">
        <f t="shared" si="0"/>
        <v>-0.33037830747994223</v>
      </c>
    </row>
    <row r="27" spans="1:9" ht="15" customHeight="1" x14ac:dyDescent="0.2">
      <c r="A27" s="329"/>
      <c r="B27" s="323"/>
      <c r="C27" s="329"/>
      <c r="D27" s="325"/>
      <c r="E27" s="163" t="s">
        <v>6</v>
      </c>
      <c r="F27" s="161">
        <v>21</v>
      </c>
      <c r="G27" s="26">
        <v>113482</v>
      </c>
      <c r="H27" s="27">
        <v>82365</v>
      </c>
      <c r="I27" s="162">
        <f t="shared" si="0"/>
        <v>-0.27420207610017444</v>
      </c>
    </row>
    <row r="28" spans="1:9" ht="51" x14ac:dyDescent="0.2">
      <c r="A28" s="329"/>
      <c r="B28" s="323"/>
      <c r="C28" s="329"/>
      <c r="D28" s="326"/>
      <c r="E28" s="163" t="s">
        <v>78</v>
      </c>
      <c r="F28" s="161">
        <v>22</v>
      </c>
      <c r="G28" s="26">
        <v>720051</v>
      </c>
      <c r="H28" s="27">
        <v>463429</v>
      </c>
      <c r="I28" s="162">
        <f t="shared" si="0"/>
        <v>-0.35639419985528797</v>
      </c>
    </row>
    <row r="29" spans="1:9" ht="15" customHeight="1" x14ac:dyDescent="0.2">
      <c r="A29" s="329"/>
      <c r="B29" s="212"/>
      <c r="C29" s="330"/>
      <c r="D29" s="164" t="s">
        <v>9</v>
      </c>
      <c r="E29" s="124" t="s">
        <v>8</v>
      </c>
      <c r="F29" s="161">
        <v>23</v>
      </c>
      <c r="G29" s="26">
        <v>181329</v>
      </c>
      <c r="H29" s="27">
        <v>96530</v>
      </c>
      <c r="I29" s="162">
        <f t="shared" si="0"/>
        <v>-0.46765271964219735</v>
      </c>
    </row>
    <row r="30" spans="1:9" ht="15" customHeight="1" x14ac:dyDescent="0.2">
      <c r="A30" s="329"/>
      <c r="B30" s="211" t="s">
        <v>74</v>
      </c>
      <c r="C30" s="293" t="s">
        <v>4</v>
      </c>
      <c r="D30" s="293"/>
      <c r="E30" s="293"/>
      <c r="F30" s="161">
        <v>24</v>
      </c>
      <c r="G30" s="26">
        <f>G32+G34</f>
        <v>886387</v>
      </c>
      <c r="H30" s="27">
        <f>H32+H34</f>
        <v>703697</v>
      </c>
      <c r="I30" s="162">
        <f t="shared" si="0"/>
        <v>-0.20610636211948052</v>
      </c>
    </row>
    <row r="31" spans="1:9" ht="15" customHeight="1" x14ac:dyDescent="0.2">
      <c r="A31" s="329"/>
      <c r="B31" s="323"/>
      <c r="C31" s="328" t="s">
        <v>5</v>
      </c>
      <c r="D31" s="331" t="s">
        <v>6</v>
      </c>
      <c r="E31" s="332"/>
      <c r="F31" s="161">
        <v>25</v>
      </c>
      <c r="G31" s="26">
        <f>G33</f>
        <v>871724</v>
      </c>
      <c r="H31" s="27">
        <f>H33</f>
        <v>691641</v>
      </c>
      <c r="I31" s="162">
        <f t="shared" si="0"/>
        <v>-0.20658258806686525</v>
      </c>
    </row>
    <row r="32" spans="1:9" ht="15" customHeight="1" x14ac:dyDescent="0.2">
      <c r="A32" s="329"/>
      <c r="B32" s="323"/>
      <c r="C32" s="329"/>
      <c r="D32" s="267" t="s">
        <v>7</v>
      </c>
      <c r="E32" s="124" t="s">
        <v>8</v>
      </c>
      <c r="F32" s="161">
        <v>26</v>
      </c>
      <c r="G32" s="26">
        <v>882859</v>
      </c>
      <c r="H32" s="27">
        <v>700412</v>
      </c>
      <c r="I32" s="162">
        <f t="shared" si="0"/>
        <v>-0.20665474328290245</v>
      </c>
    </row>
    <row r="33" spans="1:9" ht="15" customHeight="1" x14ac:dyDescent="0.2">
      <c r="A33" s="329"/>
      <c r="B33" s="323"/>
      <c r="C33" s="329"/>
      <c r="D33" s="273"/>
      <c r="E33" s="163" t="s">
        <v>6</v>
      </c>
      <c r="F33" s="161">
        <v>27</v>
      </c>
      <c r="G33" s="26">
        <v>871724</v>
      </c>
      <c r="H33" s="27">
        <v>691641</v>
      </c>
      <c r="I33" s="162">
        <f t="shared" si="0"/>
        <v>-0.20658258806686525</v>
      </c>
    </row>
    <row r="34" spans="1:9" x14ac:dyDescent="0.2">
      <c r="A34" s="329"/>
      <c r="B34" s="212"/>
      <c r="C34" s="330"/>
      <c r="D34" s="164" t="s">
        <v>9</v>
      </c>
      <c r="E34" s="124" t="s">
        <v>8</v>
      </c>
      <c r="F34" s="161">
        <v>28</v>
      </c>
      <c r="G34" s="26">
        <v>3528</v>
      </c>
      <c r="H34" s="27">
        <v>3285</v>
      </c>
      <c r="I34" s="162">
        <f t="shared" si="0"/>
        <v>-6.8877551020408156E-2</v>
      </c>
    </row>
    <row r="35" spans="1:9" x14ac:dyDescent="0.2">
      <c r="A35" s="329"/>
      <c r="B35" s="211" t="s">
        <v>17</v>
      </c>
      <c r="C35" s="293" t="s">
        <v>4</v>
      </c>
      <c r="D35" s="293"/>
      <c r="E35" s="293"/>
      <c r="F35" s="161">
        <v>29</v>
      </c>
      <c r="G35" s="26">
        <f>G37+G41</f>
        <v>1142775</v>
      </c>
      <c r="H35" s="27">
        <f>H37+H41</f>
        <v>718667</v>
      </c>
      <c r="I35" s="162">
        <f t="shared" si="0"/>
        <v>-0.37112117433440528</v>
      </c>
    </row>
    <row r="36" spans="1:9" x14ac:dyDescent="0.2">
      <c r="A36" s="329"/>
      <c r="B36" s="323"/>
      <c r="C36" s="327" t="s">
        <v>5</v>
      </c>
      <c r="D36" s="286" t="s">
        <v>6</v>
      </c>
      <c r="E36" s="286"/>
      <c r="F36" s="161">
        <v>30</v>
      </c>
      <c r="G36" s="26">
        <f>G38+G42</f>
        <v>350102</v>
      </c>
      <c r="H36" s="27">
        <f>H38+H42</f>
        <v>189860</v>
      </c>
      <c r="I36" s="162">
        <f t="shared" si="0"/>
        <v>-0.45770089859526653</v>
      </c>
    </row>
    <row r="37" spans="1:9" x14ac:dyDescent="0.2">
      <c r="A37" s="329"/>
      <c r="B37" s="323"/>
      <c r="C37" s="327"/>
      <c r="D37" s="324" t="s">
        <v>7</v>
      </c>
      <c r="E37" s="124" t="s">
        <v>8</v>
      </c>
      <c r="F37" s="161">
        <v>31</v>
      </c>
      <c r="G37" s="26">
        <v>1140068</v>
      </c>
      <c r="H37" s="27">
        <v>714946</v>
      </c>
      <c r="I37" s="162">
        <f t="shared" si="0"/>
        <v>-0.37289179241939951</v>
      </c>
    </row>
    <row r="38" spans="1:9" ht="25.5" x14ac:dyDescent="0.2">
      <c r="A38" s="329"/>
      <c r="B38" s="323"/>
      <c r="C38" s="327"/>
      <c r="D38" s="325"/>
      <c r="E38" s="163" t="s">
        <v>84</v>
      </c>
      <c r="F38" s="161">
        <v>32</v>
      </c>
      <c r="G38" s="26">
        <v>349677</v>
      </c>
      <c r="H38" s="27">
        <v>189637</v>
      </c>
      <c r="I38" s="162">
        <f t="shared" si="0"/>
        <v>-0.45767951566731579</v>
      </c>
    </row>
    <row r="39" spans="1:9" ht="25.5" x14ac:dyDescent="0.2">
      <c r="A39" s="329"/>
      <c r="B39" s="323"/>
      <c r="C39" s="327"/>
      <c r="D39" s="325"/>
      <c r="E39" s="163" t="s">
        <v>85</v>
      </c>
      <c r="F39" s="161">
        <v>33</v>
      </c>
      <c r="G39" s="26">
        <v>596519</v>
      </c>
      <c r="H39" s="27">
        <v>395500</v>
      </c>
      <c r="I39" s="162">
        <f t="shared" si="0"/>
        <v>-0.33698675146977719</v>
      </c>
    </row>
    <row r="40" spans="1:9" ht="25.5" x14ac:dyDescent="0.2">
      <c r="A40" s="329"/>
      <c r="B40" s="323"/>
      <c r="C40" s="327"/>
      <c r="D40" s="326"/>
      <c r="E40" s="163" t="s">
        <v>86</v>
      </c>
      <c r="F40" s="161">
        <v>34</v>
      </c>
      <c r="G40" s="26">
        <v>80156</v>
      </c>
      <c r="H40" s="27">
        <v>49841</v>
      </c>
      <c r="I40" s="162">
        <f t="shared" si="0"/>
        <v>-0.37820000998053793</v>
      </c>
    </row>
    <row r="41" spans="1:9" x14ac:dyDescent="0.2">
      <c r="A41" s="329"/>
      <c r="B41" s="323"/>
      <c r="C41" s="327"/>
      <c r="D41" s="286" t="s">
        <v>9</v>
      </c>
      <c r="E41" s="124" t="s">
        <v>8</v>
      </c>
      <c r="F41" s="161">
        <v>35</v>
      </c>
      <c r="G41" s="115">
        <v>2707</v>
      </c>
      <c r="H41" s="27">
        <v>3721</v>
      </c>
      <c r="I41" s="162">
        <f t="shared" si="0"/>
        <v>0.37458441078684901</v>
      </c>
    </row>
    <row r="42" spans="1:9" ht="13.5" thickBot="1" x14ac:dyDescent="0.25">
      <c r="A42" s="329"/>
      <c r="B42" s="323"/>
      <c r="C42" s="328"/>
      <c r="D42" s="324"/>
      <c r="E42" s="165" t="s">
        <v>6</v>
      </c>
      <c r="F42" s="144">
        <v>36</v>
      </c>
      <c r="G42" s="116">
        <v>425</v>
      </c>
      <c r="H42" s="62">
        <v>223</v>
      </c>
      <c r="I42" s="166">
        <f t="shared" si="0"/>
        <v>-0.47529411764705887</v>
      </c>
    </row>
    <row r="43" spans="1:9" ht="30" customHeight="1" thickBot="1" x14ac:dyDescent="0.25">
      <c r="A43" s="316" t="s">
        <v>137</v>
      </c>
      <c r="B43" s="317"/>
      <c r="C43" s="317"/>
      <c r="D43" s="317"/>
      <c r="E43" s="317"/>
      <c r="F43" s="158">
        <v>37</v>
      </c>
      <c r="G43" s="114">
        <f>SUM(G44:G48)</f>
        <v>314714</v>
      </c>
      <c r="H43" s="114">
        <f>SUM(H44:H48)</f>
        <v>223028</v>
      </c>
      <c r="I43" s="159">
        <f t="shared" si="0"/>
        <v>-0.29133117687805432</v>
      </c>
    </row>
    <row r="44" spans="1:9" x14ac:dyDescent="0.2">
      <c r="A44" s="318" t="s">
        <v>5</v>
      </c>
      <c r="B44" s="167" t="s">
        <v>73</v>
      </c>
      <c r="C44" s="321" t="s">
        <v>10</v>
      </c>
      <c r="D44" s="321"/>
      <c r="E44" s="321"/>
      <c r="F44" s="168">
        <v>38</v>
      </c>
      <c r="G44" s="117">
        <v>131541</v>
      </c>
      <c r="H44" s="60">
        <v>96829</v>
      </c>
      <c r="I44" s="160">
        <f t="shared" si="0"/>
        <v>-0.26388730509879044</v>
      </c>
    </row>
    <row r="45" spans="1:9" x14ac:dyDescent="0.2">
      <c r="A45" s="319"/>
      <c r="B45" s="169" t="s">
        <v>15</v>
      </c>
      <c r="C45" s="286" t="s">
        <v>13</v>
      </c>
      <c r="D45" s="286"/>
      <c r="E45" s="286"/>
      <c r="F45" s="161">
        <v>39</v>
      </c>
      <c r="G45" s="115">
        <v>27059</v>
      </c>
      <c r="H45" s="27">
        <v>16018</v>
      </c>
      <c r="I45" s="162">
        <f t="shared" si="0"/>
        <v>-0.40803429542850811</v>
      </c>
    </row>
    <row r="46" spans="1:9" x14ac:dyDescent="0.2">
      <c r="A46" s="319"/>
      <c r="B46" s="169" t="s">
        <v>16</v>
      </c>
      <c r="C46" s="286" t="s">
        <v>76</v>
      </c>
      <c r="D46" s="286"/>
      <c r="E46" s="286"/>
      <c r="F46" s="161">
        <v>40</v>
      </c>
      <c r="G46" s="115">
        <v>53363</v>
      </c>
      <c r="H46" s="27">
        <v>39173</v>
      </c>
      <c r="I46" s="162">
        <f t="shared" si="0"/>
        <v>-0.26591458501208698</v>
      </c>
    </row>
    <row r="47" spans="1:9" ht="15" customHeight="1" x14ac:dyDescent="0.2">
      <c r="A47" s="319"/>
      <c r="B47" s="169" t="s">
        <v>74</v>
      </c>
      <c r="C47" s="286" t="s">
        <v>9</v>
      </c>
      <c r="D47" s="286"/>
      <c r="E47" s="286"/>
      <c r="F47" s="161">
        <v>41</v>
      </c>
      <c r="G47" s="115">
        <v>24069</v>
      </c>
      <c r="H47" s="27">
        <v>19702</v>
      </c>
      <c r="I47" s="162">
        <f t="shared" si="0"/>
        <v>-0.18143670281274671</v>
      </c>
    </row>
    <row r="48" spans="1:9" ht="13.5" thickBot="1" x14ac:dyDescent="0.25">
      <c r="A48" s="320"/>
      <c r="B48" s="170" t="s">
        <v>17</v>
      </c>
      <c r="C48" s="322" t="s">
        <v>9</v>
      </c>
      <c r="D48" s="322"/>
      <c r="E48" s="322"/>
      <c r="F48" s="171">
        <v>42</v>
      </c>
      <c r="G48" s="116">
        <v>78682</v>
      </c>
      <c r="H48" s="62">
        <v>51306</v>
      </c>
      <c r="I48" s="166">
        <f t="shared" si="0"/>
        <v>-0.3479321827101497</v>
      </c>
    </row>
    <row r="50" spans="1:9" ht="12.75" customHeight="1" x14ac:dyDescent="0.2">
      <c r="A50" s="303" t="s">
        <v>180</v>
      </c>
      <c r="B50" s="303"/>
      <c r="C50" s="303"/>
      <c r="D50" s="303"/>
      <c r="E50" s="149"/>
      <c r="G50" s="302" t="s">
        <v>222</v>
      </c>
      <c r="H50" s="302"/>
      <c r="I50" s="302"/>
    </row>
    <row r="51" spans="1:9" x14ac:dyDescent="0.2">
      <c r="A51" s="303"/>
      <c r="B51" s="303"/>
      <c r="C51" s="303"/>
      <c r="D51" s="303"/>
      <c r="E51" s="149"/>
      <c r="F51" s="172"/>
      <c r="G51" s="302"/>
      <c r="H51" s="302"/>
      <c r="I51" s="302"/>
    </row>
    <row r="52" spans="1:9" x14ac:dyDescent="0.2">
      <c r="A52" s="303"/>
      <c r="B52" s="303"/>
      <c r="C52" s="303"/>
      <c r="D52" s="303"/>
      <c r="E52" s="149"/>
      <c r="F52" s="172"/>
      <c r="G52" s="302"/>
      <c r="H52" s="302"/>
      <c r="I52" s="302"/>
    </row>
  </sheetData>
  <mergeCells count="47">
    <mergeCell ref="A50:D52"/>
    <mergeCell ref="G50:I52"/>
    <mergeCell ref="A43:E43"/>
    <mergeCell ref="A44:A48"/>
    <mergeCell ref="C44:E44"/>
    <mergeCell ref="C45:E45"/>
    <mergeCell ref="C46:E46"/>
    <mergeCell ref="C47:E47"/>
    <mergeCell ref="C48:E48"/>
    <mergeCell ref="B35:B42"/>
    <mergeCell ref="C35:E35"/>
    <mergeCell ref="C36:C42"/>
    <mergeCell ref="D36:E36"/>
    <mergeCell ref="D37:D40"/>
    <mergeCell ref="D41:D42"/>
    <mergeCell ref="B24:B29"/>
    <mergeCell ref="C24:E24"/>
    <mergeCell ref="C25:C29"/>
    <mergeCell ref="D25:E25"/>
    <mergeCell ref="D26:D28"/>
    <mergeCell ref="B30:B34"/>
    <mergeCell ref="C30:E30"/>
    <mergeCell ref="C31:C34"/>
    <mergeCell ref="D31:E31"/>
    <mergeCell ref="D32:D33"/>
    <mergeCell ref="A6:E6"/>
    <mergeCell ref="A7:E7"/>
    <mergeCell ref="A8:A42"/>
    <mergeCell ref="B8:B15"/>
    <mergeCell ref="C8:E8"/>
    <mergeCell ref="C9:C15"/>
    <mergeCell ref="D9:E9"/>
    <mergeCell ref="D10:D11"/>
    <mergeCell ref="D12:D13"/>
    <mergeCell ref="D14:D15"/>
    <mergeCell ref="B16:B23"/>
    <mergeCell ref="C16:E16"/>
    <mergeCell ref="C17:C23"/>
    <mergeCell ref="D17:E17"/>
    <mergeCell ref="D18:D21"/>
    <mergeCell ref="D22:D23"/>
    <mergeCell ref="H1:I1"/>
    <mergeCell ref="A2:I2"/>
    <mergeCell ref="A4:E5"/>
    <mergeCell ref="G4:G5"/>
    <mergeCell ref="H4:H5"/>
    <mergeCell ref="I4:I5"/>
  </mergeCells>
  <conditionalFormatting sqref="I7:I48">
    <cfRule type="cellIs" dxfId="185" priority="1" operator="greaterThanOrEqual">
      <formula>0</formula>
    </cfRule>
    <cfRule type="cellIs" dxfId="184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46"/>
  <sheetViews>
    <sheetView view="pageBreakPreview" zoomScaleNormal="100" zoomScaleSheetLayoutView="100" workbookViewId="0"/>
  </sheetViews>
  <sheetFormatPr defaultRowHeight="12.75" x14ac:dyDescent="0.2"/>
  <cols>
    <col min="1" max="1" width="4.140625" style="119" customWidth="1"/>
    <col min="2" max="2" width="40.85546875" style="119" customWidth="1"/>
    <col min="3" max="3" width="3.42578125" style="119" customWidth="1"/>
    <col min="4" max="4" width="23" style="119" customWidth="1"/>
    <col min="5" max="5" width="24.5703125" style="119" customWidth="1"/>
    <col min="6" max="6" width="4.85546875" style="119" customWidth="1"/>
    <col min="7" max="7" width="9.42578125" style="110" customWidth="1"/>
    <col min="8" max="8" width="9.42578125" style="119" customWidth="1"/>
    <col min="9" max="9" width="10" style="119" customWidth="1"/>
    <col min="10" max="16384" width="9.140625" style="119"/>
  </cols>
  <sheetData>
    <row r="1" spans="1:9" ht="12" customHeight="1" x14ac:dyDescent="0.2">
      <c r="H1" s="304" t="s">
        <v>127</v>
      </c>
      <c r="I1" s="304"/>
    </row>
    <row r="2" spans="1:9" ht="32.25" customHeight="1" x14ac:dyDescent="0.25">
      <c r="A2" s="308" t="s">
        <v>188</v>
      </c>
      <c r="B2" s="308"/>
      <c r="C2" s="308"/>
      <c r="D2" s="308"/>
      <c r="E2" s="308"/>
      <c r="F2" s="308"/>
      <c r="G2" s="308"/>
      <c r="H2" s="308"/>
      <c r="I2" s="308"/>
    </row>
    <row r="3" spans="1:9" x14ac:dyDescent="0.2">
      <c r="A3" s="112"/>
      <c r="B3" s="112"/>
      <c r="C3" s="112"/>
      <c r="D3" s="112"/>
      <c r="E3" s="112"/>
      <c r="F3" s="112"/>
      <c r="G3" s="111"/>
      <c r="H3" s="112"/>
      <c r="I3" s="112"/>
    </row>
    <row r="4" spans="1:9" ht="32.25" x14ac:dyDescent="0.2">
      <c r="A4" s="293" t="s">
        <v>1</v>
      </c>
      <c r="B4" s="293"/>
      <c r="C4" s="293"/>
      <c r="D4" s="293"/>
      <c r="E4" s="293"/>
      <c r="F4" s="157" t="s">
        <v>0</v>
      </c>
      <c r="G4" s="211">
        <v>2021</v>
      </c>
      <c r="H4" s="213">
        <v>2022</v>
      </c>
      <c r="I4" s="211" t="s">
        <v>163</v>
      </c>
    </row>
    <row r="5" spans="1:9" ht="10.5" customHeight="1" x14ac:dyDescent="0.2">
      <c r="A5" s="293"/>
      <c r="B5" s="293"/>
      <c r="C5" s="293"/>
      <c r="D5" s="293"/>
      <c r="E5" s="293"/>
      <c r="F5" s="143"/>
      <c r="G5" s="212"/>
      <c r="H5" s="214"/>
      <c r="I5" s="212"/>
    </row>
    <row r="6" spans="1:9" ht="14.25" customHeight="1" thickBot="1" x14ac:dyDescent="0.25">
      <c r="A6" s="324" t="s">
        <v>2</v>
      </c>
      <c r="B6" s="324"/>
      <c r="C6" s="324"/>
      <c r="D6" s="324"/>
      <c r="E6" s="324"/>
      <c r="F6" s="113" t="s">
        <v>3</v>
      </c>
      <c r="G6" s="113">
        <v>1</v>
      </c>
      <c r="H6" s="113">
        <v>2</v>
      </c>
      <c r="I6" s="113">
        <v>3</v>
      </c>
    </row>
    <row r="7" spans="1:9" ht="30" customHeight="1" thickBot="1" x14ac:dyDescent="0.25">
      <c r="A7" s="316" t="s">
        <v>128</v>
      </c>
      <c r="B7" s="317"/>
      <c r="C7" s="317"/>
      <c r="D7" s="317"/>
      <c r="E7" s="317"/>
      <c r="F7" s="158">
        <v>1</v>
      </c>
      <c r="G7" s="114">
        <f>G8+G21+G25</f>
        <v>3575456</v>
      </c>
      <c r="H7" s="114">
        <f>H8+H21+H25</f>
        <v>2567150</v>
      </c>
      <c r="I7" s="159">
        <f>H7/G7*100%-100%</f>
        <v>-0.28200766559566104</v>
      </c>
    </row>
    <row r="8" spans="1:9" x14ac:dyDescent="0.2">
      <c r="A8" s="319" t="s">
        <v>88</v>
      </c>
      <c r="B8" s="323" t="s">
        <v>7</v>
      </c>
      <c r="C8" s="212" t="s">
        <v>4</v>
      </c>
      <c r="D8" s="212"/>
      <c r="E8" s="212"/>
      <c r="F8" s="145">
        <v>2</v>
      </c>
      <c r="G8" s="180">
        <f>G10+G12+G15+G17</f>
        <v>3005061</v>
      </c>
      <c r="H8" s="181">
        <f>H10+H12+H15+H17</f>
        <v>2071925</v>
      </c>
      <c r="I8" s="160">
        <f t="shared" ref="I8:I42" si="0">H8/G8*100%-100%</f>
        <v>-0.31052148359051612</v>
      </c>
    </row>
    <row r="9" spans="1:9" ht="15" customHeight="1" x14ac:dyDescent="0.2">
      <c r="A9" s="319"/>
      <c r="B9" s="323"/>
      <c r="C9" s="328" t="s">
        <v>5</v>
      </c>
      <c r="D9" s="286" t="s">
        <v>6</v>
      </c>
      <c r="E9" s="286"/>
      <c r="F9" s="161">
        <v>3</v>
      </c>
      <c r="G9" s="26">
        <f>G11+G13+G16+G18+G19+G20</f>
        <v>2044668</v>
      </c>
      <c r="H9" s="27">
        <f>H11+H13+H16+H18+H19+H20</f>
        <v>1429834</v>
      </c>
      <c r="I9" s="162">
        <f t="shared" si="0"/>
        <v>-0.30070114072309051</v>
      </c>
    </row>
    <row r="10" spans="1:9" x14ac:dyDescent="0.2">
      <c r="A10" s="319"/>
      <c r="B10" s="323"/>
      <c r="C10" s="329"/>
      <c r="D10" s="286" t="s">
        <v>14</v>
      </c>
      <c r="E10" s="124" t="s">
        <v>8</v>
      </c>
      <c r="F10" s="161">
        <v>4</v>
      </c>
      <c r="G10" s="26">
        <v>36739</v>
      </c>
      <c r="H10" s="27">
        <v>23510</v>
      </c>
      <c r="I10" s="162">
        <f t="shared" si="0"/>
        <v>-0.36008056833337865</v>
      </c>
    </row>
    <row r="11" spans="1:9" x14ac:dyDescent="0.2">
      <c r="A11" s="319"/>
      <c r="B11" s="323"/>
      <c r="C11" s="329"/>
      <c r="D11" s="286"/>
      <c r="E11" s="163" t="s">
        <v>6</v>
      </c>
      <c r="F11" s="161">
        <v>5</v>
      </c>
      <c r="G11" s="26">
        <v>33110</v>
      </c>
      <c r="H11" s="27">
        <v>20850</v>
      </c>
      <c r="I11" s="162">
        <f t="shared" si="0"/>
        <v>-0.37028088190878894</v>
      </c>
    </row>
    <row r="12" spans="1:9" ht="15" customHeight="1" x14ac:dyDescent="0.2">
      <c r="A12" s="319"/>
      <c r="B12" s="323"/>
      <c r="C12" s="329"/>
      <c r="D12" s="324" t="s">
        <v>16</v>
      </c>
      <c r="E12" s="124" t="s">
        <v>8</v>
      </c>
      <c r="F12" s="161">
        <v>6</v>
      </c>
      <c r="G12" s="26">
        <v>945395</v>
      </c>
      <c r="H12" s="27">
        <v>633057</v>
      </c>
      <c r="I12" s="162">
        <f t="shared" si="0"/>
        <v>-0.33037830747994223</v>
      </c>
    </row>
    <row r="13" spans="1:9" ht="15" customHeight="1" x14ac:dyDescent="0.2">
      <c r="A13" s="319"/>
      <c r="B13" s="323"/>
      <c r="C13" s="329"/>
      <c r="D13" s="325"/>
      <c r="E13" s="163" t="s">
        <v>6</v>
      </c>
      <c r="F13" s="161">
        <v>7</v>
      </c>
      <c r="G13" s="26">
        <v>113482</v>
      </c>
      <c r="H13" s="27">
        <v>82365</v>
      </c>
      <c r="I13" s="162">
        <f t="shared" si="0"/>
        <v>-0.27420207610017444</v>
      </c>
    </row>
    <row r="14" spans="1:9" ht="51" x14ac:dyDescent="0.2">
      <c r="A14" s="319"/>
      <c r="B14" s="323"/>
      <c r="C14" s="329"/>
      <c r="D14" s="326"/>
      <c r="E14" s="163" t="s">
        <v>78</v>
      </c>
      <c r="F14" s="161">
        <v>8</v>
      </c>
      <c r="G14" s="26">
        <v>720051</v>
      </c>
      <c r="H14" s="27">
        <v>463429</v>
      </c>
      <c r="I14" s="162">
        <f t="shared" si="0"/>
        <v>-0.35639419985528797</v>
      </c>
    </row>
    <row r="15" spans="1:9" ht="15" customHeight="1" x14ac:dyDescent="0.2">
      <c r="A15" s="319"/>
      <c r="B15" s="323"/>
      <c r="C15" s="329"/>
      <c r="D15" s="267" t="s">
        <v>74</v>
      </c>
      <c r="E15" s="124" t="s">
        <v>8</v>
      </c>
      <c r="F15" s="161">
        <v>9</v>
      </c>
      <c r="G15" s="26">
        <v>882859</v>
      </c>
      <c r="H15" s="27">
        <v>700412</v>
      </c>
      <c r="I15" s="162">
        <f t="shared" si="0"/>
        <v>-0.20665474328290245</v>
      </c>
    </row>
    <row r="16" spans="1:9" ht="15" customHeight="1" x14ac:dyDescent="0.2">
      <c r="A16" s="319"/>
      <c r="B16" s="323"/>
      <c r="C16" s="329"/>
      <c r="D16" s="273"/>
      <c r="E16" s="163" t="s">
        <v>6</v>
      </c>
      <c r="F16" s="161">
        <v>10</v>
      </c>
      <c r="G16" s="26">
        <v>871724</v>
      </c>
      <c r="H16" s="27">
        <v>691641</v>
      </c>
      <c r="I16" s="162">
        <f t="shared" si="0"/>
        <v>-0.20658258806686525</v>
      </c>
    </row>
    <row r="17" spans="1:9" x14ac:dyDescent="0.2">
      <c r="A17" s="319"/>
      <c r="B17" s="323"/>
      <c r="C17" s="329"/>
      <c r="D17" s="324" t="s">
        <v>17</v>
      </c>
      <c r="E17" s="124" t="s">
        <v>8</v>
      </c>
      <c r="F17" s="161">
        <v>11</v>
      </c>
      <c r="G17" s="26">
        <v>1140068</v>
      </c>
      <c r="H17" s="27">
        <v>714946</v>
      </c>
      <c r="I17" s="162">
        <f t="shared" si="0"/>
        <v>-0.37289179241939951</v>
      </c>
    </row>
    <row r="18" spans="1:9" ht="25.5" x14ac:dyDescent="0.2">
      <c r="A18" s="319"/>
      <c r="B18" s="323"/>
      <c r="C18" s="329"/>
      <c r="D18" s="325"/>
      <c r="E18" s="163" t="s">
        <v>84</v>
      </c>
      <c r="F18" s="161">
        <v>12</v>
      </c>
      <c r="G18" s="26">
        <v>349677</v>
      </c>
      <c r="H18" s="27">
        <v>189637</v>
      </c>
      <c r="I18" s="162">
        <f t="shared" si="0"/>
        <v>-0.45767951566731579</v>
      </c>
    </row>
    <row r="19" spans="1:9" ht="25.5" x14ac:dyDescent="0.2">
      <c r="A19" s="319"/>
      <c r="B19" s="323"/>
      <c r="C19" s="329"/>
      <c r="D19" s="325"/>
      <c r="E19" s="163" t="s">
        <v>85</v>
      </c>
      <c r="F19" s="161">
        <v>13</v>
      </c>
      <c r="G19" s="26">
        <v>596519</v>
      </c>
      <c r="H19" s="27">
        <v>395500</v>
      </c>
      <c r="I19" s="162">
        <f t="shared" si="0"/>
        <v>-0.33698675146977719</v>
      </c>
    </row>
    <row r="20" spans="1:9" ht="25.5" x14ac:dyDescent="0.2">
      <c r="A20" s="319"/>
      <c r="B20" s="212"/>
      <c r="C20" s="329"/>
      <c r="D20" s="326"/>
      <c r="E20" s="163" t="s">
        <v>86</v>
      </c>
      <c r="F20" s="161">
        <v>14</v>
      </c>
      <c r="G20" s="26">
        <v>80156</v>
      </c>
      <c r="H20" s="27">
        <v>49841</v>
      </c>
      <c r="I20" s="162">
        <f t="shared" si="0"/>
        <v>-0.37820000998053793</v>
      </c>
    </row>
    <row r="21" spans="1:9" ht="15" customHeight="1" x14ac:dyDescent="0.2">
      <c r="A21" s="319"/>
      <c r="B21" s="211" t="s">
        <v>11</v>
      </c>
      <c r="C21" s="265" t="s">
        <v>15</v>
      </c>
      <c r="D21" s="267"/>
      <c r="E21" s="142" t="s">
        <v>4</v>
      </c>
      <c r="F21" s="161">
        <v>15</v>
      </c>
      <c r="G21" s="26">
        <v>111041</v>
      </c>
      <c r="H21" s="27">
        <v>78681</v>
      </c>
      <c r="I21" s="162">
        <f t="shared" si="0"/>
        <v>-0.29142388847362688</v>
      </c>
    </row>
    <row r="22" spans="1:9" ht="25.5" x14ac:dyDescent="0.2">
      <c r="A22" s="319"/>
      <c r="B22" s="323"/>
      <c r="C22" s="268"/>
      <c r="D22" s="270"/>
      <c r="E22" s="163" t="s">
        <v>84</v>
      </c>
      <c r="F22" s="161">
        <v>16</v>
      </c>
      <c r="G22" s="26">
        <v>11600</v>
      </c>
      <c r="H22" s="27">
        <v>13260</v>
      </c>
      <c r="I22" s="162">
        <f t="shared" si="0"/>
        <v>0.14310344827586197</v>
      </c>
    </row>
    <row r="23" spans="1:9" ht="25.5" x14ac:dyDescent="0.2">
      <c r="A23" s="319"/>
      <c r="B23" s="323"/>
      <c r="C23" s="268"/>
      <c r="D23" s="270"/>
      <c r="E23" s="163" t="s">
        <v>85</v>
      </c>
      <c r="F23" s="161">
        <v>17</v>
      </c>
      <c r="G23" s="26">
        <v>84724</v>
      </c>
      <c r="H23" s="27">
        <v>52385</v>
      </c>
      <c r="I23" s="162">
        <f t="shared" si="0"/>
        <v>-0.38169822010292243</v>
      </c>
    </row>
    <row r="24" spans="1:9" ht="38.25" x14ac:dyDescent="0.2">
      <c r="A24" s="319"/>
      <c r="B24" s="212"/>
      <c r="C24" s="271"/>
      <c r="D24" s="273"/>
      <c r="E24" s="163" t="s">
        <v>87</v>
      </c>
      <c r="F24" s="161">
        <v>18</v>
      </c>
      <c r="G24" s="26">
        <v>2210</v>
      </c>
      <c r="H24" s="27">
        <v>1894</v>
      </c>
      <c r="I24" s="162">
        <f t="shared" si="0"/>
        <v>-0.14298642533936656</v>
      </c>
    </row>
    <row r="25" spans="1:9" ht="15" customHeight="1" x14ac:dyDescent="0.2">
      <c r="A25" s="319"/>
      <c r="B25" s="211" t="s">
        <v>80</v>
      </c>
      <c r="C25" s="286" t="s">
        <v>73</v>
      </c>
      <c r="D25" s="286"/>
      <c r="E25" s="142" t="s">
        <v>4</v>
      </c>
      <c r="F25" s="161">
        <v>19</v>
      </c>
      <c r="G25" s="26">
        <v>459354</v>
      </c>
      <c r="H25" s="27">
        <v>416544</v>
      </c>
      <c r="I25" s="162">
        <f t="shared" si="0"/>
        <v>-9.319609712770538E-2</v>
      </c>
    </row>
    <row r="26" spans="1:9" ht="13.5" thickBot="1" x14ac:dyDescent="0.25">
      <c r="A26" s="319"/>
      <c r="B26" s="323"/>
      <c r="C26" s="324"/>
      <c r="D26" s="324"/>
      <c r="E26" s="165" t="s">
        <v>6</v>
      </c>
      <c r="F26" s="144">
        <v>20</v>
      </c>
      <c r="G26" s="61">
        <v>408715</v>
      </c>
      <c r="H26" s="62">
        <v>367476</v>
      </c>
      <c r="I26" s="166">
        <f t="shared" si="0"/>
        <v>-0.10089915956106332</v>
      </c>
    </row>
    <row r="27" spans="1:9" ht="30" customHeight="1" thickBot="1" x14ac:dyDescent="0.25">
      <c r="A27" s="316" t="s">
        <v>129</v>
      </c>
      <c r="B27" s="317"/>
      <c r="C27" s="317"/>
      <c r="D27" s="317"/>
      <c r="E27" s="317"/>
      <c r="F27" s="158">
        <v>21</v>
      </c>
      <c r="G27" s="114">
        <f>G28+G37+G40</f>
        <v>504161</v>
      </c>
      <c r="H27" s="114">
        <f>H28+H37+H40</f>
        <v>330882</v>
      </c>
      <c r="I27" s="159">
        <f t="shared" si="0"/>
        <v>-0.34369774734658176</v>
      </c>
    </row>
    <row r="28" spans="1:9" x14ac:dyDescent="0.2">
      <c r="A28" s="409" t="s">
        <v>88</v>
      </c>
      <c r="B28" s="412" t="s">
        <v>82</v>
      </c>
      <c r="C28" s="412" t="s">
        <v>4</v>
      </c>
      <c r="D28" s="412"/>
      <c r="E28" s="412"/>
      <c r="F28" s="168">
        <v>22</v>
      </c>
      <c r="G28" s="180">
        <f>G30+G32+G34</f>
        <v>343678</v>
      </c>
      <c r="H28" s="181">
        <f>H30+H32+H34</f>
        <v>213717</v>
      </c>
      <c r="I28" s="160">
        <f t="shared" si="0"/>
        <v>-0.3781475683634099</v>
      </c>
    </row>
    <row r="29" spans="1:9" ht="15" customHeight="1" x14ac:dyDescent="0.2">
      <c r="A29" s="410"/>
      <c r="B29" s="293"/>
      <c r="C29" s="327" t="s">
        <v>5</v>
      </c>
      <c r="D29" s="286" t="s">
        <v>83</v>
      </c>
      <c r="E29" s="286"/>
      <c r="F29" s="161">
        <v>23</v>
      </c>
      <c r="G29" s="26">
        <f>G31+G33+G36</f>
        <v>156114</v>
      </c>
      <c r="H29" s="27">
        <f>H31+H33+H36</f>
        <v>110181</v>
      </c>
      <c r="I29" s="162">
        <f t="shared" si="0"/>
        <v>-0.29422729543794923</v>
      </c>
    </row>
    <row r="30" spans="1:9" x14ac:dyDescent="0.2">
      <c r="A30" s="410"/>
      <c r="B30" s="293"/>
      <c r="C30" s="327"/>
      <c r="D30" s="286" t="s">
        <v>16</v>
      </c>
      <c r="E30" s="124" t="s">
        <v>8</v>
      </c>
      <c r="F30" s="161">
        <v>24</v>
      </c>
      <c r="G30" s="26">
        <v>234692</v>
      </c>
      <c r="H30" s="27">
        <v>135703</v>
      </c>
      <c r="I30" s="162">
        <f t="shared" si="0"/>
        <v>-0.42178259165203758</v>
      </c>
    </row>
    <row r="31" spans="1:9" ht="25.5" x14ac:dyDescent="0.2">
      <c r="A31" s="410"/>
      <c r="B31" s="293"/>
      <c r="C31" s="327"/>
      <c r="D31" s="286"/>
      <c r="E31" s="163" t="s">
        <v>83</v>
      </c>
      <c r="F31" s="161">
        <v>25</v>
      </c>
      <c r="G31" s="26">
        <v>53363</v>
      </c>
      <c r="H31" s="27">
        <v>39173</v>
      </c>
      <c r="I31" s="162">
        <f t="shared" si="0"/>
        <v>-0.26591458501208698</v>
      </c>
    </row>
    <row r="32" spans="1:9" x14ac:dyDescent="0.2">
      <c r="A32" s="410"/>
      <c r="B32" s="293"/>
      <c r="C32" s="327"/>
      <c r="D32" s="286" t="s">
        <v>74</v>
      </c>
      <c r="E32" s="124" t="s">
        <v>8</v>
      </c>
      <c r="F32" s="161">
        <v>26</v>
      </c>
      <c r="G32" s="26">
        <v>27597</v>
      </c>
      <c r="H32" s="27">
        <v>22987</v>
      </c>
      <c r="I32" s="162">
        <f t="shared" si="0"/>
        <v>-0.16704714280537736</v>
      </c>
    </row>
    <row r="33" spans="1:9" ht="25.5" x14ac:dyDescent="0.2">
      <c r="A33" s="410"/>
      <c r="B33" s="293"/>
      <c r="C33" s="327"/>
      <c r="D33" s="286"/>
      <c r="E33" s="163" t="s">
        <v>83</v>
      </c>
      <c r="F33" s="161">
        <v>27</v>
      </c>
      <c r="G33" s="26">
        <v>24069</v>
      </c>
      <c r="H33" s="27">
        <v>19702</v>
      </c>
      <c r="I33" s="162">
        <f t="shared" si="0"/>
        <v>-0.18143670281274671</v>
      </c>
    </row>
    <row r="34" spans="1:9" x14ac:dyDescent="0.2">
      <c r="A34" s="410"/>
      <c r="B34" s="293"/>
      <c r="C34" s="327"/>
      <c r="D34" s="286" t="s">
        <v>17</v>
      </c>
      <c r="E34" s="124" t="s">
        <v>8</v>
      </c>
      <c r="F34" s="161">
        <v>28</v>
      </c>
      <c r="G34" s="115">
        <v>81389</v>
      </c>
      <c r="H34" s="27">
        <v>55027</v>
      </c>
      <c r="I34" s="162">
        <f t="shared" si="0"/>
        <v>-0.32390126429861532</v>
      </c>
    </row>
    <row r="35" spans="1:9" x14ac:dyDescent="0.2">
      <c r="A35" s="410"/>
      <c r="B35" s="293"/>
      <c r="C35" s="327"/>
      <c r="D35" s="286"/>
      <c r="E35" s="163" t="s">
        <v>6</v>
      </c>
      <c r="F35" s="161">
        <v>29</v>
      </c>
      <c r="G35" s="115">
        <v>425</v>
      </c>
      <c r="H35" s="27">
        <v>223</v>
      </c>
      <c r="I35" s="162">
        <f t="shared" si="0"/>
        <v>-0.47529411764705887</v>
      </c>
    </row>
    <row r="36" spans="1:9" ht="25.5" x14ac:dyDescent="0.2">
      <c r="A36" s="410"/>
      <c r="B36" s="293"/>
      <c r="C36" s="327"/>
      <c r="D36" s="286"/>
      <c r="E36" s="163" t="s">
        <v>83</v>
      </c>
      <c r="F36" s="161">
        <v>30</v>
      </c>
      <c r="G36" s="115">
        <v>78682</v>
      </c>
      <c r="H36" s="27">
        <v>51306</v>
      </c>
      <c r="I36" s="162">
        <f t="shared" si="0"/>
        <v>-0.3479321827101497</v>
      </c>
    </row>
    <row r="37" spans="1:9" ht="15" customHeight="1" x14ac:dyDescent="0.2">
      <c r="A37" s="410"/>
      <c r="B37" s="211" t="s">
        <v>13</v>
      </c>
      <c r="C37" s="265" t="s">
        <v>15</v>
      </c>
      <c r="D37" s="267"/>
      <c r="E37" s="124" t="s">
        <v>8</v>
      </c>
      <c r="F37" s="161">
        <v>33</v>
      </c>
      <c r="G37" s="26">
        <v>27843</v>
      </c>
      <c r="H37" s="27">
        <v>17512</v>
      </c>
      <c r="I37" s="162">
        <f t="shared" si="0"/>
        <v>-0.37104478684049846</v>
      </c>
    </row>
    <row r="38" spans="1:9" x14ac:dyDescent="0.2">
      <c r="A38" s="410"/>
      <c r="B38" s="323"/>
      <c r="C38" s="268"/>
      <c r="D38" s="270"/>
      <c r="E38" s="163" t="s">
        <v>6</v>
      </c>
      <c r="F38" s="161">
        <v>34</v>
      </c>
      <c r="G38" s="26">
        <v>496</v>
      </c>
      <c r="H38" s="27">
        <v>260</v>
      </c>
      <c r="I38" s="162">
        <f t="shared" si="0"/>
        <v>-0.47580645161290325</v>
      </c>
    </row>
    <row r="39" spans="1:9" ht="25.5" x14ac:dyDescent="0.2">
      <c r="A39" s="410"/>
      <c r="B39" s="212"/>
      <c r="C39" s="271"/>
      <c r="D39" s="273"/>
      <c r="E39" s="163" t="s">
        <v>83</v>
      </c>
      <c r="F39" s="161">
        <v>35</v>
      </c>
      <c r="G39" s="26">
        <v>27059</v>
      </c>
      <c r="H39" s="27">
        <v>16018</v>
      </c>
      <c r="I39" s="162">
        <f t="shared" si="0"/>
        <v>-0.40803429542850811</v>
      </c>
    </row>
    <row r="40" spans="1:9" ht="15" customHeight="1" x14ac:dyDescent="0.2">
      <c r="A40" s="410"/>
      <c r="B40" s="211" t="s">
        <v>10</v>
      </c>
      <c r="C40" s="265" t="s">
        <v>73</v>
      </c>
      <c r="D40" s="267"/>
      <c r="E40" s="124" t="s">
        <v>8</v>
      </c>
      <c r="F40" s="161">
        <v>38</v>
      </c>
      <c r="G40" s="26">
        <v>132640</v>
      </c>
      <c r="H40" s="27">
        <v>99653</v>
      </c>
      <c r="I40" s="162">
        <f t="shared" si="0"/>
        <v>-0.24869571773220744</v>
      </c>
    </row>
    <row r="41" spans="1:9" x14ac:dyDescent="0.2">
      <c r="A41" s="410"/>
      <c r="B41" s="323"/>
      <c r="C41" s="268"/>
      <c r="D41" s="270"/>
      <c r="E41" s="163" t="s">
        <v>6</v>
      </c>
      <c r="F41" s="161">
        <v>39</v>
      </c>
      <c r="G41" s="26">
        <v>70</v>
      </c>
      <c r="H41" s="27">
        <v>37</v>
      </c>
      <c r="I41" s="162">
        <f t="shared" si="0"/>
        <v>-0.47142857142857142</v>
      </c>
    </row>
    <row r="42" spans="1:9" ht="26.25" thickBot="1" x14ac:dyDescent="0.25">
      <c r="A42" s="411"/>
      <c r="B42" s="407"/>
      <c r="C42" s="408"/>
      <c r="D42" s="379"/>
      <c r="E42" s="182" t="s">
        <v>83</v>
      </c>
      <c r="F42" s="171">
        <v>40</v>
      </c>
      <c r="G42" s="61">
        <v>131541</v>
      </c>
      <c r="H42" s="62">
        <v>96829</v>
      </c>
      <c r="I42" s="166">
        <f t="shared" si="0"/>
        <v>-0.26388730509879044</v>
      </c>
    </row>
    <row r="44" spans="1:9" ht="12.75" customHeight="1" x14ac:dyDescent="0.2">
      <c r="A44" s="303" t="s">
        <v>180</v>
      </c>
      <c r="B44" s="303"/>
      <c r="C44" s="303"/>
      <c r="D44" s="303"/>
      <c r="E44" s="149"/>
      <c r="G44" s="302" t="s">
        <v>222</v>
      </c>
      <c r="H44" s="302"/>
      <c r="I44" s="302"/>
    </row>
    <row r="45" spans="1:9" x14ac:dyDescent="0.2">
      <c r="A45" s="303"/>
      <c r="B45" s="303"/>
      <c r="C45" s="303"/>
      <c r="D45" s="303"/>
      <c r="E45" s="149"/>
      <c r="F45" s="172"/>
      <c r="G45" s="302"/>
      <c r="H45" s="302"/>
      <c r="I45" s="302"/>
    </row>
    <row r="46" spans="1:9" x14ac:dyDescent="0.2">
      <c r="A46" s="303"/>
      <c r="B46" s="303"/>
      <c r="C46" s="303"/>
      <c r="D46" s="303"/>
      <c r="E46" s="149"/>
      <c r="F46" s="172"/>
      <c r="G46" s="302"/>
      <c r="H46" s="302"/>
      <c r="I46" s="302"/>
    </row>
  </sheetData>
  <mergeCells count="36">
    <mergeCell ref="A44:D46"/>
    <mergeCell ref="G44:I46"/>
    <mergeCell ref="C21:D24"/>
    <mergeCell ref="C37:D39"/>
    <mergeCell ref="B40:B42"/>
    <mergeCell ref="C40:D42"/>
    <mergeCell ref="A27:E27"/>
    <mergeCell ref="A28:A42"/>
    <mergeCell ref="B28:B36"/>
    <mergeCell ref="C28:E28"/>
    <mergeCell ref="C29:C36"/>
    <mergeCell ref="D29:E29"/>
    <mergeCell ref="D30:D31"/>
    <mergeCell ref="D32:D33"/>
    <mergeCell ref="D34:D36"/>
    <mergeCell ref="B37:B39"/>
    <mergeCell ref="B25:B26"/>
    <mergeCell ref="C25:D26"/>
    <mergeCell ref="A6:E6"/>
    <mergeCell ref="A7:E7"/>
    <mergeCell ref="A8:A26"/>
    <mergeCell ref="B8:B20"/>
    <mergeCell ref="C8:E8"/>
    <mergeCell ref="C9:C20"/>
    <mergeCell ref="D9:E9"/>
    <mergeCell ref="D10:D11"/>
    <mergeCell ref="D12:D14"/>
    <mergeCell ref="D15:D16"/>
    <mergeCell ref="D17:D20"/>
    <mergeCell ref="B21:B24"/>
    <mergeCell ref="H1:I1"/>
    <mergeCell ref="A2:I2"/>
    <mergeCell ref="A4:E5"/>
    <mergeCell ref="G4:G5"/>
    <mergeCell ref="H4:H5"/>
    <mergeCell ref="I4:I5"/>
  </mergeCells>
  <conditionalFormatting sqref="I7:I42">
    <cfRule type="cellIs" dxfId="183" priority="1" operator="greaterThanOrEqual">
      <formula>0</formula>
    </cfRule>
    <cfRule type="cellIs" dxfId="182" priority="2" operator="lessThan">
      <formula>0</formula>
    </cfRule>
  </conditionalFormatting>
  <pageMargins left="0.39370078740157483" right="0.19685039370078741" top="0.19685039370078741" bottom="0.19685039370078741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15</vt:i4>
      </vt:variant>
    </vt:vector>
  </HeadingPairs>
  <TitlesOfParts>
    <vt:vector size="31" baseType="lpstr">
      <vt:lpstr>ЗМІСТ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5.1</vt:lpstr>
      <vt:lpstr>5.2</vt:lpstr>
      <vt:lpstr>5.3</vt:lpstr>
      <vt:lpstr>'1.1'!Область_печати</vt:lpstr>
      <vt:lpstr>'1.2'!Область_печати</vt:lpstr>
      <vt:lpstr>'1.3'!Область_печати</vt:lpstr>
      <vt:lpstr>'2.1'!Область_печати</vt:lpstr>
      <vt:lpstr>'2.2'!Область_печати</vt:lpstr>
      <vt:lpstr>'2.3'!Область_печати</vt:lpstr>
      <vt:lpstr>'3.1'!Область_печати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'5.1'!Область_печати</vt:lpstr>
      <vt:lpstr>'5.2'!Область_печати</vt:lpstr>
      <vt:lpstr>'5.3'!Область_печати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selezko</dc:creator>
  <cp:lastModifiedBy>Пастухова Валентина Миколаївна</cp:lastModifiedBy>
  <cp:lastPrinted>2023-04-20T15:29:19Z</cp:lastPrinted>
  <dcterms:created xsi:type="dcterms:W3CDTF">2011-07-25T06:37:41Z</dcterms:created>
  <dcterms:modified xsi:type="dcterms:W3CDTF">2023-07-25T08:18:50Z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1. Кількість справ та матеріалів, що надійшли до апеляційних та місцевих судів_4.2017</vt:lpwstr>
  </property>
  <property fmtid="{D5CDD505-2E9C-101B-9397-08002B2CF9AE}" pid="3" name="Вид звіту">
    <vt:lpwstr>Аналітичний звіт</vt:lpwstr>
  </property>
  <property fmtid="{D5CDD505-2E9C-101B-9397-08002B2CF9AE}" pid="4" name="Тип виду звіту">
    <vt:i4>4</vt:i4>
  </property>
  <property fmtid="{D5CDD505-2E9C-101B-9397-08002B2CF9AE}" pid="5" name="Тип звітуDBID">
    <vt:i4>0</vt:i4>
  </property>
  <property fmtid="{D5CDD505-2E9C-101B-9397-08002B2CF9AE}" pid="6" name="Тип звітуID">
    <vt:i4>2209469</vt:i4>
  </property>
  <property fmtid="{D5CDD505-2E9C-101B-9397-08002B2CF9AE}" pid="7" name="Тип звіту">
    <vt:lpwstr>1. Кількість справ та матеріалів, що надійшли до апеляційних та місцевих судів</vt:lpwstr>
  </property>
  <property fmtid="{D5CDD505-2E9C-101B-9397-08002B2CF9AE}" pid="8" name="К.Cума">
    <vt:lpwstr>C27E4A08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2EF77FD6</vt:lpwstr>
  </property>
  <property fmtid="{D5CDD505-2E9C-101B-9397-08002B2CF9AE}" pid="16" name="Версія БД">
    <vt:lpwstr>3.18.0.1578</vt:lpwstr>
  </property>
</Properties>
</file>