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ЗМІС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</sheets>
  <definedNames>
    <definedName name="_Z1">'1'!$A$1:$AM$39</definedName>
    <definedName name="_xlnm.Print_Titles" localSheetId="11">'11'!$A:$B</definedName>
    <definedName name="_xlnm.Print_Titles" localSheetId="24">'24'!$A:$B</definedName>
    <definedName name="_xlnm.Print_Titles" localSheetId="3">'3'!$A:$B</definedName>
    <definedName name="_xlnm.Print_Titles" localSheetId="4">'4'!$A:$B</definedName>
    <definedName name="_xlnm.Print_Area" localSheetId="10">'10'!$A$1:$N$21</definedName>
    <definedName name="_xlnm.Print_Area" localSheetId="12">'12'!$A$1:$K$52</definedName>
    <definedName name="_xlnm.Print_Area" localSheetId="16">'16'!$A$1:$W$38</definedName>
    <definedName name="_xlnm.Print_Area" localSheetId="18">'18'!$A$1:$U$38</definedName>
    <definedName name="_xlnm.Print_Area" localSheetId="21">'21'!$A$1:$P$35</definedName>
    <definedName name="_xlnm.Print_Area" localSheetId="3">'3'!$A$1:$BA$37</definedName>
    <definedName name="_xlnm.Print_Area" localSheetId="4">'4'!$A$1:$AQ$36</definedName>
    <definedName name="_xlnm.Print_Area" localSheetId="5">'5'!$A$1:$X$37</definedName>
    <definedName name="_xlnm.Print_Area" localSheetId="6">'6'!$A$1:$X$37</definedName>
  </definedNames>
  <calcPr fullCalcOnLoad="1"/>
</workbook>
</file>

<file path=xl/sharedStrings.xml><?xml version="1.0" encoding="utf-8"?>
<sst xmlns="http://schemas.openxmlformats.org/spreadsheetml/2006/main" count="1572" uniqueCount="477">
  <si>
    <t>Аналітичні таблиці щодо стану здійснення правосуддя за 2021 рік</t>
  </si>
  <si>
    <t>Кількість справ та матеріалів, що надійшли до апеляційних та місцевих судів 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</si>
  <si>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</si>
  <si>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Кількість справ і матеріалів, що знаходились на розгляді в місцевих загальних судах та не розглянуті на кінець звітного періоду</t>
  </si>
  <si>
    <t>Кількість справ і матеріалів, що знаходились на розгляді в апеляційних судах та не розглянуті на кінець звітного періоду</t>
  </si>
  <si>
    <t>Кількість справ і матеріалів, що знаходились на розгляді в адміністративних судах та не розглянуті на кінець звітного періоду</t>
  </si>
  <si>
    <t>Кількість справ і матеріалів, що знаходились на розгляді в господарських судах та не розглянуті на кінець звітного періоду</t>
  </si>
  <si>
    <t>Розгляд адміністративних справ місцевими загальними та окружними адміністративними судами (за категоріями)</t>
  </si>
  <si>
    <t>Розгляд кримінальних проваджень місцевими загальними  судами (за видами злочинів)</t>
  </si>
  <si>
    <t>Розгляд цивільних справ місцевими загальними  судами (за категоріями)</t>
  </si>
  <si>
    <t>Розгляд господарських справ місцевими судами (за категоріями)</t>
  </si>
  <si>
    <t>Розгляд місцевими загальними  судами справ про адміністративні правопорушення (за видами правопорушень)</t>
  </si>
  <si>
    <t>Результати розгляду кримінальних проваджень (справ) за окремими видами злочинів, передбачених Кримінальним кодексом України</t>
  </si>
  <si>
    <t>Результати перегляду апеляційними судами вироків місцевих судів (за кількістю осіб)</t>
  </si>
  <si>
    <t>Результати перегляду апеляційними судами ухвал  місцевих судів у кримінальних провадженнях</t>
  </si>
  <si>
    <t>Результати перегляду апеляційними судами вироків місцевих судів (за кількістю осіб)у справах про злочини, вчинені неповнолітніми</t>
  </si>
  <si>
    <t>Якість розгляду адміністративних справ місцевими загальними судами (скасовано та змінено апеляційними судами постанов місцевих загальних судів)</t>
  </si>
  <si>
    <t>Якість розгляду адміністративних справ окружними адміністративними судами (скасовано та змінено апеляційними адміністративними судами рішень (постанов) окружних адміністративних судів)</t>
  </si>
  <si>
    <t>Результати перегляду апеляційними судами ухвал місцевих загальних судів в адміністративних справах (скасовано та змінено апеляційними судами ухвал місцевих загальних судів)</t>
  </si>
  <si>
    <t>Результати перегляду апеляційними судами ухвал окружних адміністративних судів (скасовано та змінено апеляційними судами ухвал окружних адміністративних судів)</t>
  </si>
  <si>
    <t>Результати перегляду апеляційними судами судових рішень місцевих господарських судів</t>
  </si>
  <si>
    <t xml:space="preserve">Результати перегляду апеляційними судами справ про адміністративні правопорушення </t>
  </si>
  <si>
    <t>Результати перегляду апеляційними судами рішень у цивільних справах, постановлених місцевими загальними судами</t>
  </si>
  <si>
    <t>Результати перегляду апеляційними судами ухвал у цивільних справах, постановлених місцевими загальними судами</t>
  </si>
  <si>
    <t>Середньомісячне надходження на одного суддю місцевого загального суду</t>
  </si>
  <si>
    <t>Середньомісячне надходження на одного суддю окружного адміністративного та місцевого господарського суду</t>
  </si>
  <si>
    <t>Середньомісячне надходження на одного суддю апеляційного суду</t>
  </si>
  <si>
    <t xml:space="preserve">Кількість справ та матеріалів, що надійшли до апеляційних та місцевих судів </t>
  </si>
  <si>
    <t>№ з/п</t>
  </si>
  <si>
    <t>А</t>
  </si>
  <si>
    <t>Найменування показників</t>
  </si>
  <si>
    <t>Б</t>
  </si>
  <si>
    <t>Надійшло до апеляційних та місцевих судів (І інстанція) (усього)</t>
  </si>
  <si>
    <t>Надійшло до  апеляційних судів за апеляційними скаргами (усього)</t>
  </si>
  <si>
    <t>у тому числі</t>
  </si>
  <si>
    <t xml:space="preserve">Надійшло до  апеляційних судів клопотань про надання дозволу на проведення негласної слідчої (розшукової) дії </t>
  </si>
  <si>
    <t>Надійшло до місцевих та апеляційних судів заяв про перегляд судових рішень за нововиявленими (виключними) обставинами (усього)</t>
  </si>
  <si>
    <t>справ і матеріалів кримінального судочинства</t>
  </si>
  <si>
    <t xml:space="preserve">справ і матеріалів адміністративного судочинства 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</si>
  <si>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</si>
  <si>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</si>
  <si>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</si>
  <si>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кримінальних справ та матеріалів</t>
  </si>
  <si>
    <t>адміністративних справ та матеріалів</t>
  </si>
  <si>
    <t>цивільних справ та матеріалів</t>
  </si>
  <si>
    <t>господарських справ та матеріалів</t>
  </si>
  <si>
    <t xml:space="preserve">справ про адміністративні правопорушення </t>
  </si>
  <si>
    <t>адміністративного судочинства</t>
  </si>
  <si>
    <t>господарського судочинства</t>
  </si>
  <si>
    <t>кримінального судочинства</t>
  </si>
  <si>
    <t>цивільного судочинства</t>
  </si>
  <si>
    <t>місцеві загальні</t>
  </si>
  <si>
    <t>Усього</t>
  </si>
  <si>
    <t>з них</t>
  </si>
  <si>
    <t>у тому числі справ</t>
  </si>
  <si>
    <t>окружні адміністративні</t>
  </si>
  <si>
    <t>апеляційні адміністративні</t>
  </si>
  <si>
    <t>апеляційні загальні</t>
  </si>
  <si>
    <t>місцеві господарські</t>
  </si>
  <si>
    <t>апеляційні господарські</t>
  </si>
  <si>
    <t>усього</t>
  </si>
  <si>
    <t xml:space="preserve">місцеві загальні  </t>
  </si>
  <si>
    <t>Таблиця 1</t>
  </si>
  <si>
    <t>Динаміка, %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</si>
  <si>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</si>
  <si>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</si>
  <si>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 xml:space="preserve">Розглянуто апеляційними та місцевими судами 
(І інстанція) (усього)  </t>
  </si>
  <si>
    <t>Розглянуто апеляційними судами за апеляційними скаргами (усього)</t>
  </si>
  <si>
    <t xml:space="preserve">Розглянуто клопотань про надання дозволу на проведення негласної слідчої (розшукової) дії </t>
  </si>
  <si>
    <t>Розглянуто заяв про перегляд судових рішень за нововиявленими (виключними) обставинами (усього)</t>
  </si>
  <si>
    <t>Таблиця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</si>
  <si>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</si>
  <si>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</si>
  <si>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</si>
  <si>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</si>
  <si>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</si>
  <si>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</si>
  <si>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</si>
  <si>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</si>
  <si>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</si>
  <si>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</si>
  <si>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</si>
  <si>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</si>
  <si>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</si>
  <si>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</si>
  <si>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</si>
  <si>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</si>
  <si>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</si>
  <si>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</si>
  <si>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</si>
  <si>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</si>
  <si>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</si>
  <si>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</si>
  <si>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</si>
  <si>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</si>
  <si>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</si>
  <si>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</si>
  <si>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Область
(регіон)</t>
  </si>
  <si>
    <t>Автономна 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</si>
  <si>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</si>
  <si>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</si>
  <si>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</si>
  <si>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</si>
  <si>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</si>
  <si>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</si>
  <si>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</si>
  <si>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</si>
  <si>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</si>
  <si>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</si>
  <si>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</si>
  <si>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</si>
  <si>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</si>
  <si>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</si>
  <si>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</si>
  <si>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</si>
  <si>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</si>
  <si>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</si>
  <si>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</si>
  <si>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</si>
  <si>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</si>
  <si>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</si>
  <si>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</si>
  <si>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</si>
  <si>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</si>
  <si>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м. Севастополь</t>
  </si>
  <si>
    <t xml:space="preserve">Знаходилось на розгляді 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</si>
  <si>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</si>
  <si>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</si>
  <si>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</si>
  <si>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</si>
  <si>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</si>
  <si>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Таблиця 3</t>
  </si>
  <si>
    <t>динаміка, %</t>
  </si>
  <si>
    <t>Не розглянуто  на кінець звітного періоду</t>
  </si>
  <si>
    <t>питома вага, %</t>
  </si>
  <si>
    <t>Не розглянуто  на кінець звітного періоду  понад 1 рік</t>
  </si>
  <si>
    <t>Таблиця 4</t>
  </si>
  <si>
    <t>окружні адміністративні суди</t>
  </si>
  <si>
    <t>дина-міка, %</t>
  </si>
  <si>
    <t>апеляційні адміністративні суди</t>
  </si>
  <si>
    <t>Таблиця 5</t>
  </si>
  <si>
    <t>місцеві господарські суди</t>
  </si>
  <si>
    <t>апеляційні господарські суди</t>
  </si>
  <si>
    <t>Таблиця 6</t>
  </si>
  <si>
    <t xml:space="preserve">Справи зі спорів </t>
  </si>
  <si>
    <t xml:space="preserve">  забезпечення реалізації громадянами права голосу на виборах і референдума</t>
  </si>
  <si>
    <t xml:space="preserve"> 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</si>
  <si>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 xml:space="preserve">  забезпечення громадського порядку та безпеки</t>
  </si>
  <si>
    <t xml:space="preserve">  реалізації державної політики у сфері освіти, науки, культури та спорту </t>
  </si>
  <si>
    <t xml:space="preserve">  реалізації державної політики у сфері економіки</t>
  </si>
  <si>
    <t xml:space="preserve">  забезпечення сталого розвитку населених пунктів та землекористування</t>
  </si>
  <si>
    <t xml:space="preserve">  охорони навколишнього природного середовища</t>
  </si>
  <si>
    <t xml:space="preserve">  реалізації податкової політики та за зверненнями податкових органів</t>
  </si>
  <si>
    <t xml:space="preserve">  реалізації публічної фінансової політики</t>
  </si>
  <si>
    <t xml:space="preserve">  реалізації публічної політики у сферах зайнятості населення та соціального захисту громадян</t>
  </si>
  <si>
    <t xml:space="preserve">  забезпечення юстиції</t>
  </si>
  <si>
    <t xml:space="preserve"> з відносин публічної служби</t>
  </si>
  <si>
    <t xml:space="preserve"> інші адміністративні справи</t>
  </si>
  <si>
    <t>УСЬОГО</t>
  </si>
  <si>
    <t>Знаходилося в провадженні справ</t>
  </si>
  <si>
    <t>місцеві загальні суди</t>
  </si>
  <si>
    <t>питома вага
%*</t>
  </si>
  <si>
    <t>х</t>
  </si>
  <si>
    <t xml:space="preserve">усього </t>
  </si>
  <si>
    <t>Дина-міка, %</t>
  </si>
  <si>
    <t>Закінчено провадження у справах (усього)</t>
  </si>
  <si>
    <t>окружні адмініст-ративні суди</t>
  </si>
  <si>
    <t>Відсоток закінчених провадженням справ, %</t>
  </si>
  <si>
    <t>Таблиця 7</t>
  </si>
  <si>
    <t>Види злочинів</t>
  </si>
  <si>
    <t xml:space="preserve">  проти основ національної безпеки України </t>
  </si>
  <si>
    <t xml:space="preserve">  проти життя та здоров’я особи </t>
  </si>
  <si>
    <t xml:space="preserve">  проти волі, честі та гідності особи </t>
  </si>
  <si>
    <t xml:space="preserve">  проти статевої свободи та статевої недоторканності особи</t>
  </si>
  <si>
    <t xml:space="preserve">  проти виборчих, трудових та інших особистих прав і свобод людини і громадянина </t>
  </si>
  <si>
    <t xml:space="preserve">  проти власності </t>
  </si>
  <si>
    <t xml:space="preserve">  у сфері господарської діяльності</t>
  </si>
  <si>
    <t xml:space="preserve">  проти довкілля </t>
  </si>
  <si>
    <t xml:space="preserve">  проти громадської безпеки </t>
  </si>
  <si>
    <t xml:space="preserve">  проти безпеки виробництва</t>
  </si>
  <si>
    <t xml:space="preserve">  проти безпеки руху та експлуатації транспорту </t>
  </si>
  <si>
    <t xml:space="preserve">  проти громадського порядку та моральності </t>
  </si>
  <si>
    <t xml:space="preserve">  у сфері обігу наркотичних засобів, психотропних речовин, їх аналогів або прекурсорів та інші   проти здоров'я населення </t>
  </si>
  <si>
    <t xml:space="preserve">  у сфері охорони державної таємниці, недоторканності державних кордонів, забезпечення призову та мобілізації</t>
  </si>
  <si>
    <t xml:space="preserve">  проти авторитету органів державної влади, органів місцевого самоврядування та об'єднань громадян </t>
  </si>
  <si>
    <t xml:space="preserve">  у сфері використання електронно-обчислювальних машин (комп'ютерів), систем та комп'ютерних мереж і мереж електрозв'язку </t>
  </si>
  <si>
    <t xml:space="preserve">  у сфері службової діяльності та професійної діяльності, пов'язаної з наданням публічних послуг</t>
  </si>
  <si>
    <t xml:space="preserve">  проти правосуддя </t>
  </si>
  <si>
    <t xml:space="preserve">  проти встановленого порядку несення військової служби (військові)</t>
  </si>
  <si>
    <t xml:space="preserve">  проти миру, безпеки людства та міжнародного правопорядку </t>
  </si>
  <si>
    <t xml:space="preserve">  інші злочини</t>
  </si>
  <si>
    <t xml:space="preserve">Закінчено провадження у справах </t>
  </si>
  <si>
    <t>Таблиця 8</t>
  </si>
  <si>
    <t>Розглянуто з постановленням вироку</t>
  </si>
  <si>
    <t>Категорії справ</t>
  </si>
  <si>
    <t>Справи наказного провадження</t>
  </si>
  <si>
    <t>Справи позовного провадження, з них</t>
  </si>
  <si>
    <t xml:space="preserve">Спори про право власності та інші речові права </t>
  </si>
  <si>
    <t xml:space="preserve">Спори про право інтелектуальної власності </t>
  </si>
  <si>
    <t xml:space="preserve">Спори, що виникають із договорів </t>
  </si>
  <si>
    <t>Спори про недоговірні зобов"язання</t>
  </si>
  <si>
    <t>Спори про спадкове право</t>
  </si>
  <si>
    <t>Спори про захист немайнових прав фізичних осіб</t>
  </si>
  <si>
    <t xml:space="preserve">Спори, що виникають із житлових правовідносин </t>
  </si>
  <si>
    <t xml:space="preserve">Спори, що виникають із земельних правовідносин </t>
  </si>
  <si>
    <t xml:space="preserve">Спори, що виникають із сімейних правовідносин </t>
  </si>
  <si>
    <t xml:space="preserve">Спори, що виникають із трудових правовідносин </t>
  </si>
  <si>
    <t>Спори, пов’язані із застосуванням Закону України ”Про захист прав споживачів”</t>
  </si>
  <si>
    <t>Звільнення майна з-під арешту (виключення майна з опису)</t>
  </si>
  <si>
    <t>Інші позовного провадження</t>
  </si>
  <si>
    <t>Справи окремого провадження</t>
  </si>
  <si>
    <t>Таблиця 9</t>
  </si>
  <si>
    <t>Розглянуто із задоволенням позову (заяви)</t>
  </si>
  <si>
    <t>Договірні зобов'язання</t>
  </si>
  <si>
    <t>Недоговірні зобов’язання</t>
  </si>
  <si>
    <t>Обіг цінних паперів</t>
  </si>
  <si>
    <t>Корпоративні відносини</t>
  </si>
  <si>
    <t>Земельні відносини</t>
  </si>
  <si>
    <t>Захист права власності</t>
  </si>
  <si>
    <t>Захист прав на об’єкти інтелектуальної власності</t>
  </si>
  <si>
    <t>Застосування природоохоронного законодавства</t>
  </si>
  <si>
    <t>Застосування антимонопольного законодавства</t>
  </si>
  <si>
    <t>Інші спори</t>
  </si>
  <si>
    <t>Справи про  банкрутство</t>
  </si>
  <si>
    <t>Таблиця 10</t>
  </si>
  <si>
    <t>Види правопорушень</t>
  </si>
  <si>
    <t xml:space="preserve">у галузі охорони праці і здоров’я населення  </t>
  </si>
  <si>
    <t xml:space="preserve">які посягають на власність  </t>
  </si>
  <si>
    <t xml:space="preserve">у сфері охорони природи, використання природних ресурсів, охорони культурної спадщини  </t>
  </si>
  <si>
    <t xml:space="preserve">у промисловості, будівництві та у сфері використання паливно-енергетичних ресурсів  </t>
  </si>
  <si>
    <t xml:space="preserve">у сільському господарстві, порушення ветеринарно-санітарних правил  </t>
  </si>
  <si>
    <t xml:space="preserve">на транспорті, в галузі шляхового господарства і зв’язку  </t>
  </si>
  <si>
    <t xml:space="preserve">у галузі житлових прав громадян, житлово-комунального господарства та благоустрою     </t>
  </si>
  <si>
    <t xml:space="preserve">у галузі торгівлі, громадського харчування, сфері послуг, в галузі фінансів і підприємницькій діяльності  </t>
  </si>
  <si>
    <t xml:space="preserve">у галузі стандартизаці, якості продукції, метрології та сертифікації  </t>
  </si>
  <si>
    <t xml:space="preserve">пов’язані з корупцією  </t>
  </si>
  <si>
    <t xml:space="preserve">військові    </t>
  </si>
  <si>
    <t xml:space="preserve">які посягають на громадський порядок і громадську безпеку  </t>
  </si>
  <si>
    <t xml:space="preserve">які посягають на встановлений порядок управління   </t>
  </si>
  <si>
    <t xml:space="preserve">які посягають на здійснення народного волевиявлення та встановлений порядок його забезпечення  </t>
  </si>
  <si>
    <t>справи про порушення митних правил</t>
  </si>
  <si>
    <t>інші, передбачені  законодавчими чи нормативними актами</t>
  </si>
  <si>
    <t>Таблиця 11</t>
  </si>
  <si>
    <t>Розглянуто про накладення адміністративного стягнення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</si>
  <si>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</si>
  <si>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</si>
  <si>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</si>
  <si>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</si>
  <si>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</si>
  <si>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</si>
  <si>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суспільно корисні роботи</t>
  </si>
  <si>
    <t>виправні роботи</t>
  </si>
  <si>
    <t>адміністра-тивний арешт</t>
  </si>
  <si>
    <t>арешт з утриманням  на гауптвахті</t>
  </si>
  <si>
    <t xml:space="preserve">інші види </t>
  </si>
  <si>
    <t xml:space="preserve">Перебувало в провадженні кримінальних проваджень (справ) </t>
  </si>
  <si>
    <t xml:space="preserve">надійшло кримінальних проваджень (справ) </t>
  </si>
  <si>
    <t>Кількість осіб, провадження щодо яких перебували в  суді</t>
  </si>
  <si>
    <t>у т.ч. за вчинення злочину у складі організованої групи або злочинної організації</t>
  </si>
  <si>
    <t>Розглянуто кримінальних проваджень (справ)</t>
  </si>
  <si>
    <t>із постановленням вироку</t>
  </si>
  <si>
    <t>Кількість потерпілих осіб</t>
  </si>
  <si>
    <t>Вік потерпілих осіб</t>
  </si>
  <si>
    <t>Кількість фізичних осіб, яким заподіяно шкоди</t>
  </si>
  <si>
    <t xml:space="preserve">Моральної та матеріальної шкоди заподіяно на суму, грн </t>
  </si>
  <si>
    <t>За судовими рішеннями, що набрали законної сили</t>
  </si>
  <si>
    <t xml:space="preserve">Кількість засуджених осіб </t>
  </si>
  <si>
    <t>громадян України</t>
  </si>
  <si>
    <t>громадян іншої держави</t>
  </si>
  <si>
    <t xml:space="preserve">Кількість виправданих осіб </t>
  </si>
  <si>
    <t>Кількість засуджених осіб, до яких застосовано покарання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</si>
  <si>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</si>
  <si>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</si>
  <si>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</si>
  <si>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</si>
  <si>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</si>
  <si>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службове обмеження для військовослужбовців</t>
  </si>
  <si>
    <t>позбавлення права займати певні посади або займатися певною діяльністю</t>
  </si>
  <si>
    <t>інші міри покарання</t>
  </si>
  <si>
    <t>Додаткові покарання</t>
  </si>
  <si>
    <t>Кількість осіб, яких звільнено від покарання</t>
  </si>
  <si>
    <t>з випробуванням</t>
  </si>
  <si>
    <t xml:space="preserve">внаслідок акта амністії  </t>
  </si>
  <si>
    <t>з інших підстав</t>
  </si>
  <si>
    <t xml:space="preserve"> до 2 років включно</t>
  </si>
  <si>
    <t xml:space="preserve"> до 5 років включно</t>
  </si>
  <si>
    <t xml:space="preserve"> до 10 років включно</t>
  </si>
  <si>
    <t xml:space="preserve"> понад 10 років 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</si>
  <si>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</si>
  <si>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</si>
  <si>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 або кваліфікаційного класу</t>
  </si>
  <si>
    <t>чоловіки</t>
  </si>
  <si>
    <t>жінки</t>
  </si>
  <si>
    <t>до 18 років</t>
  </si>
  <si>
    <t>з них дівчаток</t>
  </si>
  <si>
    <t>від 18 років і старше</t>
  </si>
  <si>
    <t>життю</t>
  </si>
  <si>
    <t>здоров’ю</t>
  </si>
  <si>
    <t>матеріальної та моральної шкоди</t>
  </si>
  <si>
    <t xml:space="preserve">фізичним особам </t>
  </si>
  <si>
    <t>Статті Кримінального кодексу України</t>
  </si>
  <si>
    <t>види злочинів</t>
  </si>
  <si>
    <t>109-447</t>
  </si>
  <si>
    <t>торгівля людьми</t>
  </si>
  <si>
    <t>расова нетерп.</t>
  </si>
  <si>
    <t>тероризм</t>
  </si>
  <si>
    <t>258-2585</t>
  </si>
  <si>
    <t>Таблиця 12</t>
  </si>
  <si>
    <t>наркотики</t>
  </si>
  <si>
    <t xml:space="preserve">305-327 </t>
  </si>
  <si>
    <t>службові</t>
  </si>
  <si>
    <t>364-370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</si>
  <si>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</si>
  <si>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</si>
  <si>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</si>
  <si>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</si>
  <si>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</si>
  <si>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</si>
  <si>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</si>
  <si>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</si>
  <si>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</si>
  <si>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</si>
  <si>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</si>
  <si>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</si>
  <si>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</si>
  <si>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</si>
  <si>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</si>
  <si>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</si>
  <si>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</si>
  <si>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</si>
  <si>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</si>
  <si>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</si>
  <si>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</si>
  <si>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</si>
  <si>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</si>
  <si>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</si>
  <si>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*% – питома вага від числа засуджених, виправданих осіб місцевими судами</t>
  </si>
  <si>
    <t>Кількість засуджених, виправданих осіб місцевими судами</t>
  </si>
  <si>
    <t>Кількість осіб, щодо яких скасовано вироки</t>
  </si>
  <si>
    <t>абс.</t>
  </si>
  <si>
    <t>% питома вага*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</si>
  <si>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</si>
  <si>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</si>
  <si>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Таблиця 13</t>
  </si>
  <si>
    <t>Результати перегляду апеляційними судами</t>
  </si>
  <si>
    <t>ухвал  місцевих судів у кримінальних провадженнях</t>
  </si>
  <si>
    <t>АР Крим</t>
  </si>
  <si>
    <t xml:space="preserve">        * % – від кількості осіб, щодо яких винесено ухвали</t>
  </si>
  <si>
    <t>Усього осіб, щодо яких винесено ухвалу (крім ухвал слідчих суддів)</t>
  </si>
  <si>
    <t xml:space="preserve">Кількість осіб, щодо яких ухвалу </t>
  </si>
  <si>
    <t xml:space="preserve">скасовано </t>
  </si>
  <si>
    <t>змінено</t>
  </si>
  <si>
    <t xml:space="preserve">усього скасовано, змінено </t>
  </si>
  <si>
    <t>Усього ухвал винесено слідчим суддею місцевого загального суду</t>
  </si>
  <si>
    <t>Таблиця 14</t>
  </si>
  <si>
    <t>у справах про злочини, вчинені неповнолітніми</t>
  </si>
  <si>
    <t>* % – від числа засуджених, виправданих неповнолітніх осіб</t>
  </si>
  <si>
    <t>Кількість засуджених, виправданих неповнолітніх осіб</t>
  </si>
  <si>
    <t>Скасовано вироків</t>
  </si>
  <si>
    <t>%  питома вага*</t>
  </si>
  <si>
    <t>Змінено вироків</t>
  </si>
  <si>
    <t xml:space="preserve"> Усього скасовано та змінено вироків </t>
  </si>
  <si>
    <t>Таблиця 15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</si>
  <si>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</si>
  <si>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</si>
  <si>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*% – від числа справ, розглянутих місцевими судами з прийняттям рішення (постанови)</t>
  </si>
  <si>
    <t>Розглянуто справ місцевими судами з прийняттям рішення (постанови)</t>
  </si>
  <si>
    <t>Усього скасовано рішень (постанов) суду</t>
  </si>
  <si>
    <t>Усього змінено рішень (постанов) суду</t>
  </si>
  <si>
    <t>УСЬОГО скасовано та змінено рішень (постанов) суду</t>
  </si>
  <si>
    <t>Таблиця 16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</si>
  <si>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</si>
  <si>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рішень (постанов) окружних адміністративних судів</t>
  </si>
  <si>
    <t>*% – від числа справ, розглянутих місцевими судами з прийняттям постанови</t>
  </si>
  <si>
    <t>Розглянуто справ окружними адміністративними судами з прийняттям рішення (постанови)</t>
  </si>
  <si>
    <t>Таблиця 17</t>
  </si>
  <si>
    <t>Результати перегляду апеляційними судами ухвал
місцевих загальних судів в адміністративних справах</t>
  </si>
  <si>
    <t>Скасовано та змінено апеляційними судами ухвал місцевих загальних судів</t>
  </si>
  <si>
    <t>*% – від числа справ, розглянутих місцевими судами з прийняттям ухвали</t>
  </si>
  <si>
    <t>Кількість постановлених ухвал місцевими загальними судами</t>
  </si>
  <si>
    <t>Усього скасовано ухвал суду</t>
  </si>
  <si>
    <t>Усього змінено ухвал суду</t>
  </si>
  <si>
    <t>УСЬОГО скасовано та змінено ухвал суду</t>
  </si>
  <si>
    <t>Таблиця 18</t>
  </si>
  <si>
    <t>Результати перегляду апеляційними судами ухвал
окружних адміністративних судів</t>
  </si>
  <si>
    <t>Скасовано та змінено апеляційними судами ухвал окружних адміністративних судів</t>
  </si>
  <si>
    <t>Кількість постановлених ухвал окружними адміністративними судами</t>
  </si>
  <si>
    <t>Таблиця 19</t>
  </si>
  <si>
    <t>АРК</t>
  </si>
  <si>
    <t>* - до числа рішень, винесених місцевими господарськими судами</t>
  </si>
  <si>
    <t xml:space="preserve">Розглянуто місцевими господарськими судами справ </t>
  </si>
  <si>
    <t>Переглянуто справ апеляційним судом</t>
  </si>
  <si>
    <t xml:space="preserve">Усього </t>
  </si>
  <si>
    <t>%,
 питома вага*</t>
  </si>
  <si>
    <t>з  них</t>
  </si>
  <si>
    <t>кількість справ, за якими змінено та скасовано судові акти</t>
  </si>
  <si>
    <t>Таблиця 20</t>
  </si>
  <si>
    <t>плюс гр10 Розділу 3</t>
  </si>
  <si>
    <t>плюс гр9 Розділу 3</t>
  </si>
  <si>
    <t>Розглянуто справ місцевими загальними судами</t>
  </si>
  <si>
    <t>Оскаржено</t>
  </si>
  <si>
    <t>Скасовано</t>
  </si>
  <si>
    <t>Змінено</t>
  </si>
  <si>
    <t>Таблиця 21</t>
  </si>
  <si>
    <t xml:space="preserve">Результати перегляду апеляційними судами рішень у цивільних справах,
постановлених місцевими загальними судами </t>
  </si>
  <si>
    <t>*% – від числа справ, розглянутих місцевими судами з ухваленням  рішення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</si>
  <si>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</si>
  <si>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</si>
  <si>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</si>
  <si>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</si>
  <si>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Таблиця 22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</si>
  <si>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</si>
  <si>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**- % від числа постановлених ухвал місцевими судами</t>
  </si>
  <si>
    <t>Кількість постановлених ухвал місцевими судами</t>
  </si>
  <si>
    <t>За результатами перегляду ухвал</t>
  </si>
  <si>
    <t>скасовано</t>
  </si>
  <si>
    <t>питома вага %*</t>
  </si>
  <si>
    <t>Усього скасовано та змінено</t>
  </si>
  <si>
    <t>Таблиця 23</t>
  </si>
  <si>
    <t>Кількість суддів відповідно до наказу ДСА України</t>
  </si>
  <si>
    <t xml:space="preserve">Надходження справ і матеріалів до місцевих загальних судів </t>
  </si>
  <si>
    <t>Таблиця 24</t>
  </si>
  <si>
    <t>Середньомісячне надходження справ і матеріалів на одного суддю місцевого загального суду</t>
  </si>
  <si>
    <t xml:space="preserve">Надходження справ і матеріалів </t>
  </si>
  <si>
    <t>Середньомісячне надходження справ і матеріалів на одного суддю</t>
  </si>
  <si>
    <t>Таблиця 25</t>
  </si>
  <si>
    <t>Суди</t>
  </si>
  <si>
    <t xml:space="preserve">апеляційні суди </t>
  </si>
  <si>
    <t xml:space="preserve">Вінницький  </t>
  </si>
  <si>
    <t xml:space="preserve">Волинський  </t>
  </si>
  <si>
    <t xml:space="preserve">Дніпровський  </t>
  </si>
  <si>
    <t xml:space="preserve">Донецький  </t>
  </si>
  <si>
    <t xml:space="preserve">Житомирський  </t>
  </si>
  <si>
    <t xml:space="preserve">Закарпатський  </t>
  </si>
  <si>
    <t xml:space="preserve">Запорізький  </t>
  </si>
  <si>
    <t xml:space="preserve">Івано-Франківський  </t>
  </si>
  <si>
    <t xml:space="preserve">Київський  </t>
  </si>
  <si>
    <t xml:space="preserve">Кропивницький  </t>
  </si>
  <si>
    <t xml:space="preserve">Луганський  </t>
  </si>
  <si>
    <t xml:space="preserve">Львівський  </t>
  </si>
  <si>
    <t xml:space="preserve">Миколаївський  </t>
  </si>
  <si>
    <t xml:space="preserve">Одеський  </t>
  </si>
  <si>
    <t xml:space="preserve">Полтавський  </t>
  </si>
  <si>
    <t xml:space="preserve">Рівненський  </t>
  </si>
  <si>
    <t xml:space="preserve">Сумський  </t>
  </si>
  <si>
    <t xml:space="preserve">Тернопільський  </t>
  </si>
  <si>
    <t xml:space="preserve">Харківський  </t>
  </si>
  <si>
    <t xml:space="preserve">Херсонський  </t>
  </si>
  <si>
    <t xml:space="preserve">Хмельницький  </t>
  </si>
  <si>
    <t>АС  Черкаській області</t>
  </si>
  <si>
    <t xml:space="preserve">Чернівецький  </t>
  </si>
  <si>
    <t xml:space="preserve">Чернігівський  </t>
  </si>
  <si>
    <t xml:space="preserve">апеляційні адміністративні суди </t>
  </si>
  <si>
    <t>Перший (м. Донецьк)</t>
  </si>
  <si>
    <t>Другий (м. Харків)</t>
  </si>
  <si>
    <t>Третій (м. Дніпро)</t>
  </si>
  <si>
    <t>П'ятий  (м. Одеса)</t>
  </si>
  <si>
    <t>Шостий  (м. Київ)</t>
  </si>
  <si>
    <t>Сьомий  (м. Вінниця)</t>
  </si>
  <si>
    <t>Восьмий  (м. Львів)</t>
  </si>
  <si>
    <t>Житомирский*</t>
  </si>
  <si>
    <t xml:space="preserve">апеляційні господарські суди </t>
  </si>
  <si>
    <t>Західний  (м.Львів)</t>
  </si>
  <si>
    <t>Південно-західний  (м.Одеса)</t>
  </si>
  <si>
    <t xml:space="preserve">Північний  (м. Київ) </t>
  </si>
  <si>
    <t>Північно-західний         (м. Рівне)</t>
  </si>
  <si>
    <t>Східний  (м. Харків)</t>
  </si>
  <si>
    <t>Центральний                 (м. Дніпро)</t>
  </si>
  <si>
    <t xml:space="preserve">Донецький* </t>
  </si>
  <si>
    <t>Суди здійснювали правосуддя до жовтня 2020 року</t>
  </si>
  <si>
    <t>2020</t>
  </si>
  <si>
    <t>Середньо-місячне надходження справ і матеріалів на одного суддю</t>
  </si>
  <si>
    <t>Черкаський</t>
  </si>
  <si>
    <t>Північно-західний          (м. Рівне)</t>
  </si>
  <si>
    <t>Центральний              (м. Дніпро)</t>
  </si>
  <si>
    <t>2021</t>
  </si>
  <si>
    <t>Таблиця 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</si>
</sst>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dd/mm/yy"/>
    <numFmt numFmtId="171" formatCode="dd\.mmmm\.yy"/>
  </numFmts>
  <fonts count="64">
    <font>
      <sz val="10"/>
      <name val="Arial"/>
      <family val="0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3" fillId="32" borderId="0" applyNumberFormat="0" applyBorder="0" applyAlignment="0" applyProtection="0"/>
  </cellStyleXfs>
  <cellXfs count="360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13" fillId="0" borderId="12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distributed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 applyProtection="1">
      <alignment horizontal="right"/>
      <protection/>
    </xf>
    <xf numFmtId="1" fontId="12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distributed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 applyProtection="1">
      <alignment horizontal="center"/>
      <protection/>
    </xf>
    <xf numFmtId="0" fontId="18" fillId="33" borderId="10" xfId="0" applyNumberFormat="1" applyFont="1" applyFill="1" applyBorder="1" applyAlignment="1" applyProtection="1">
      <alignment horizontal="left" vertical="distributed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vertical="center" wrapText="1"/>
      <protection locked="0"/>
    </xf>
    <xf numFmtId="2" fontId="12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4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Fill="1" applyBorder="1" applyAlignment="1" applyProtection="1">
      <alignment vertical="center"/>
      <protection/>
    </xf>
    <xf numFmtId="2" fontId="8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0" applyNumberFormat="1" applyFont="1" applyFill="1" applyBorder="1" applyAlignment="1" applyProtection="1">
      <alignment horizontal="right" vertical="center"/>
      <protection/>
    </xf>
    <xf numFmtId="1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  <xf numFmtId="1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" fontId="11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/>
      <protection/>
    </xf>
    <xf numFmtId="4" fontId="8" fillId="33" borderId="10" xfId="0" applyNumberFormat="1" applyFont="1" applyFill="1" applyBorder="1" applyAlignment="1" applyProtection="1">
      <alignment vertical="center"/>
      <protection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2" fontId="11" fillId="33" borderId="10" xfId="0" applyNumberFormat="1" applyFont="1" applyFill="1" applyBorder="1" applyAlignment="1" applyProtection="1">
      <alignment horizontal="right" vertical="center" wrapText="1"/>
      <protection/>
    </xf>
    <xf numFmtId="2" fontId="11" fillId="33" borderId="10" xfId="0" applyNumberFormat="1" applyFont="1" applyFill="1" applyBorder="1" applyAlignment="1" applyProtection="1">
      <alignment horizontal="righ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" fontId="16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8" fillId="0" borderId="10" xfId="0" applyNumberFormat="1" applyFont="1" applyFill="1" applyBorder="1" applyAlignment="1" applyProtection="1">
      <alignment horizontal="right" wrapText="1"/>
      <protection/>
    </xf>
    <xf numFmtId="0" fontId="25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NumberFormat="1" applyFont="1" applyFill="1" applyBorder="1" applyAlignment="1" applyProtection="1">
      <alignment horizont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33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33" borderId="10" xfId="0" applyNumberFormat="1" applyFont="1" applyFill="1" applyBorder="1" applyAlignment="1" applyProtection="1">
      <alignment vertical="center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/>
      <protection/>
    </xf>
    <xf numFmtId="3" fontId="11" fillId="33" borderId="10" xfId="0" applyNumberFormat="1" applyFont="1" applyFill="1" applyBorder="1" applyAlignment="1" applyProtection="1">
      <alignment horizontal="right" wrapText="1"/>
      <protection locked="0"/>
    </xf>
    <xf numFmtId="0" fontId="27" fillId="0" borderId="0" xfId="0" applyNumberFormat="1" applyFont="1" applyFill="1" applyBorder="1" applyAlignment="1" applyProtection="1">
      <alignment/>
      <protection/>
    </xf>
    <xf numFmtId="0" fontId="27" fillId="0" borderId="13" xfId="0" applyNumberFormat="1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8" fillId="34" borderId="0" xfId="0" applyNumberFormat="1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8" fillId="33" borderId="10" xfId="0" applyNumberFormat="1" applyFont="1" applyFill="1" applyBorder="1" applyAlignment="1" applyProtection="1">
      <alignment horizontal="center"/>
      <protection/>
    </xf>
    <xf numFmtId="4" fontId="8" fillId="33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2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/>
      <protection/>
    </xf>
    <xf numFmtId="0" fontId="11" fillId="33" borderId="10" xfId="0" applyNumberFormat="1" applyFont="1" applyFill="1" applyBorder="1" applyAlignment="1" applyProtection="1">
      <alignment horizontal="center" wrapText="1"/>
      <protection/>
    </xf>
    <xf numFmtId="0" fontId="11" fillId="33" borderId="10" xfId="0" applyNumberFormat="1" applyFont="1" applyFill="1" applyBorder="1" applyAlignment="1" applyProtection="1">
      <alignment horizontal="left" wrapText="1"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 applyProtection="1">
      <alignment horizontal="right"/>
      <protection/>
    </xf>
    <xf numFmtId="3" fontId="11" fillId="33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2" fontId="13" fillId="0" borderId="12" xfId="0" applyNumberFormat="1" applyFont="1" applyFill="1" applyBorder="1" applyAlignment="1" applyProtection="1">
      <alignment/>
      <protection/>
    </xf>
    <xf numFmtId="4" fontId="11" fillId="33" borderId="10" xfId="0" applyNumberFormat="1" applyFont="1" applyFill="1" applyBorder="1" applyAlignment="1" applyProtection="1">
      <alignment horizontal="right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33" borderId="10" xfId="0" applyNumberFormat="1" applyFont="1" applyFill="1" applyBorder="1" applyAlignment="1" applyProtection="1">
      <alignment horizontal="left" vertical="distributed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1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2" fontId="12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8" fillId="0" borderId="17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5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 applyProtection="1">
      <alignment horizontal="center" vertical="center"/>
      <protection/>
    </xf>
    <xf numFmtId="3" fontId="11" fillId="33" borderId="17" xfId="0" applyNumberFormat="1" applyFont="1" applyFill="1" applyBorder="1" applyAlignment="1" applyProtection="1">
      <alignment horizontal="center" vertical="center"/>
      <protection/>
    </xf>
    <xf numFmtId="3" fontId="11" fillId="33" borderId="15" xfId="0" applyNumberFormat="1" applyFont="1" applyFill="1" applyBorder="1" applyAlignment="1" applyProtection="1">
      <alignment horizontal="center" vertical="center"/>
      <protection/>
    </xf>
    <xf numFmtId="3" fontId="11" fillId="33" borderId="14" xfId="0" applyNumberFormat="1" applyFont="1" applyFill="1" applyBorder="1" applyAlignment="1" applyProtection="1">
      <alignment horizontal="center" vertical="center" wrapText="1"/>
      <protection/>
    </xf>
    <xf numFmtId="3" fontId="11" fillId="33" borderId="17" xfId="0" applyNumberFormat="1" applyFont="1" applyFill="1" applyBorder="1" applyAlignment="1" applyProtection="1">
      <alignment horizontal="center" vertical="center" wrapText="1"/>
      <protection/>
    </xf>
    <xf numFmtId="3" fontId="11" fillId="33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1.7109375" style="0" customWidth="1"/>
  </cols>
  <sheetData>
    <row r="1" spans="1:8" ht="56.25" customHeight="1">
      <c r="A1" s="229" t="s">
        <v>0</v>
      </c>
      <c r="B1" s="229"/>
      <c r="C1" s="6"/>
      <c r="D1" s="7"/>
      <c r="E1" s="9"/>
      <c r="F1" s="9"/>
      <c r="G1" s="9"/>
      <c r="H1" s="9"/>
    </row>
    <row r="2" spans="1:12" ht="24.75" customHeight="1">
      <c r="A2" s="1">
        <v>1</v>
      </c>
      <c r="B2" s="3" t="s">
        <v>1</v>
      </c>
      <c r="C2" s="6"/>
      <c r="D2" s="7"/>
      <c r="E2" s="9"/>
      <c r="F2" s="9"/>
      <c r="G2" s="9"/>
      <c r="H2" s="9"/>
      <c r="I2" s="9"/>
      <c r="J2" s="9"/>
      <c r="K2" s="9"/>
      <c r="L2" s="9"/>
    </row>
    <row r="3" spans="1:12" ht="36" customHeight="1">
      <c r="A3" s="1">
        <v>2</v>
      </c>
      <c r="B3" s="3" t="s">
        <v>2</v>
      </c>
      <c r="C3" s="6"/>
      <c r="D3" s="7"/>
      <c r="E3" s="9"/>
      <c r="F3" s="9"/>
      <c r="G3" s="9"/>
      <c r="H3" s="9"/>
      <c r="I3" s="9"/>
      <c r="J3" s="9"/>
      <c r="K3" s="9"/>
      <c r="L3" s="9"/>
    </row>
    <row r="4" spans="1:12" ht="35.25" customHeight="1">
      <c r="A4" s="1">
        <v>3</v>
      </c>
      <c r="B4" s="3" t="s">
        <v>3</v>
      </c>
      <c r="C4" s="6"/>
      <c r="D4" s="7"/>
      <c r="E4" s="9"/>
      <c r="F4" s="9"/>
      <c r="G4" s="9"/>
      <c r="H4" s="9"/>
      <c r="I4" s="9"/>
      <c r="J4" s="9"/>
      <c r="K4" s="9"/>
      <c r="L4" s="9"/>
    </row>
    <row r="5" spans="1:12" ht="35.25" customHeight="1">
      <c r="A5" s="1">
        <v>4</v>
      </c>
      <c r="B5" s="3" t="s">
        <v>4</v>
      </c>
      <c r="C5" s="6"/>
      <c r="D5" s="7"/>
      <c r="E5" s="9"/>
      <c r="F5" s="9"/>
      <c r="G5" s="9"/>
      <c r="H5" s="9"/>
      <c r="I5" s="9"/>
      <c r="J5" s="9"/>
      <c r="K5" s="9"/>
      <c r="L5" s="9"/>
    </row>
    <row r="6" spans="1:12" ht="35.25" customHeight="1">
      <c r="A6" s="1">
        <v>5</v>
      </c>
      <c r="B6" s="3" t="s">
        <v>5</v>
      </c>
      <c r="C6" s="6"/>
      <c r="D6" s="7"/>
      <c r="E6" s="9"/>
      <c r="F6" s="9"/>
      <c r="G6" s="9"/>
      <c r="H6" s="9"/>
      <c r="I6" s="9"/>
      <c r="J6" s="9"/>
      <c r="K6" s="9"/>
      <c r="L6" s="9"/>
    </row>
    <row r="7" spans="1:12" ht="35.25" customHeight="1">
      <c r="A7" s="1">
        <v>6</v>
      </c>
      <c r="B7" s="3" t="s">
        <v>6</v>
      </c>
      <c r="C7" s="6"/>
      <c r="D7" s="7"/>
      <c r="E7" s="9"/>
      <c r="F7" s="9"/>
      <c r="G7" s="9"/>
      <c r="H7" s="9"/>
      <c r="I7" s="9"/>
      <c r="J7" s="9"/>
      <c r="K7" s="9"/>
      <c r="L7" s="9"/>
    </row>
    <row r="8" spans="1:12" ht="35.25" customHeight="1">
      <c r="A8" s="1">
        <v>7</v>
      </c>
      <c r="B8" s="3" t="s">
        <v>7</v>
      </c>
      <c r="C8" s="6"/>
      <c r="D8" s="7"/>
      <c r="E8" s="9"/>
      <c r="F8" s="9"/>
      <c r="G8" s="9"/>
      <c r="H8" s="9"/>
      <c r="I8" s="9"/>
      <c r="J8" s="9"/>
      <c r="K8" s="9"/>
      <c r="L8" s="9"/>
    </row>
    <row r="9" spans="1:12" ht="24" customHeight="1">
      <c r="A9" s="1">
        <v>8</v>
      </c>
      <c r="B9" s="3" t="s">
        <v>8</v>
      </c>
      <c r="C9" s="6"/>
      <c r="D9" s="7"/>
      <c r="E9" s="9"/>
      <c r="F9" s="9"/>
      <c r="G9" s="9"/>
      <c r="H9" s="9"/>
      <c r="I9" s="9"/>
      <c r="J9" s="9"/>
      <c r="K9" s="9"/>
      <c r="L9" s="9"/>
    </row>
    <row r="10" spans="1:12" ht="21.75" customHeight="1">
      <c r="A10" s="1">
        <v>9</v>
      </c>
      <c r="B10" s="3" t="s">
        <v>9</v>
      </c>
      <c r="C10" s="6"/>
      <c r="D10" s="7"/>
      <c r="E10" s="9"/>
      <c r="F10" s="9"/>
      <c r="G10" s="9"/>
      <c r="H10" s="9"/>
      <c r="I10" s="9"/>
      <c r="J10" s="9"/>
      <c r="K10" s="9"/>
      <c r="L10" s="9"/>
    </row>
    <row r="11" spans="1:12" ht="23.25" customHeight="1">
      <c r="A11" s="1">
        <v>10</v>
      </c>
      <c r="B11" s="3" t="s">
        <v>10</v>
      </c>
      <c r="C11" s="6"/>
      <c r="D11" s="7"/>
      <c r="E11" s="9"/>
      <c r="F11" s="9"/>
      <c r="G11" s="9"/>
      <c r="H11" s="9"/>
      <c r="I11" s="9"/>
      <c r="J11" s="9"/>
      <c r="K11" s="9"/>
      <c r="L11" s="9"/>
    </row>
    <row r="12" spans="1:12" ht="30.75" customHeight="1">
      <c r="A12" s="1">
        <v>11</v>
      </c>
      <c r="B12" s="3" t="s">
        <v>11</v>
      </c>
      <c r="C12" s="6"/>
      <c r="D12" s="7"/>
      <c r="E12" s="9"/>
      <c r="F12" s="9"/>
      <c r="G12" s="9"/>
      <c r="H12" s="9"/>
      <c r="I12" s="9"/>
      <c r="J12" s="9"/>
      <c r="K12" s="9"/>
      <c r="L12" s="9"/>
    </row>
    <row r="13" spans="1:12" ht="35.25" customHeight="1">
      <c r="A13" s="1">
        <v>12</v>
      </c>
      <c r="B13" s="3" t="s">
        <v>12</v>
      </c>
      <c r="C13" s="6"/>
      <c r="D13" s="7"/>
      <c r="E13" s="9"/>
      <c r="F13" s="9"/>
      <c r="G13" s="9"/>
      <c r="H13" s="9"/>
      <c r="I13" s="9"/>
      <c r="J13" s="9"/>
      <c r="K13" s="9"/>
      <c r="L13" s="9"/>
    </row>
    <row r="14" spans="1:12" ht="18.75" customHeight="1">
      <c r="A14" s="1">
        <v>13</v>
      </c>
      <c r="B14" s="3" t="s">
        <v>13</v>
      </c>
      <c r="C14" s="6"/>
      <c r="D14" s="7"/>
      <c r="E14" s="9"/>
      <c r="F14" s="9"/>
      <c r="G14" s="9"/>
      <c r="H14" s="9"/>
      <c r="I14" s="9"/>
      <c r="J14" s="9"/>
      <c r="K14" s="9"/>
      <c r="L14" s="9"/>
    </row>
    <row r="15" spans="1:12" ht="26.25" customHeight="1">
      <c r="A15" s="1">
        <v>14</v>
      </c>
      <c r="B15" s="3" t="s">
        <v>14</v>
      </c>
      <c r="C15" s="6"/>
      <c r="D15" s="7"/>
      <c r="E15" s="9"/>
      <c r="F15" s="9"/>
      <c r="G15" s="9"/>
      <c r="H15" s="9"/>
      <c r="I15" s="9"/>
      <c r="J15" s="9"/>
      <c r="K15" s="9"/>
      <c r="L15" s="9"/>
    </row>
    <row r="16" spans="1:12" ht="30.75" customHeight="1">
      <c r="A16" s="1">
        <v>15</v>
      </c>
      <c r="B16" s="3" t="s">
        <v>15</v>
      </c>
      <c r="C16" s="6"/>
      <c r="D16" s="7"/>
      <c r="E16" s="9"/>
      <c r="F16" s="9"/>
      <c r="G16" s="9"/>
      <c r="H16" s="9"/>
      <c r="I16" s="9"/>
      <c r="J16" s="9"/>
      <c r="K16" s="9"/>
      <c r="L16" s="9"/>
    </row>
    <row r="17" spans="1:12" ht="35.25" customHeight="1">
      <c r="A17" s="1">
        <v>16</v>
      </c>
      <c r="B17" s="3" t="s">
        <v>16</v>
      </c>
      <c r="C17" s="6"/>
      <c r="D17" s="7"/>
      <c r="E17" s="9"/>
      <c r="F17" s="9"/>
      <c r="G17" s="9"/>
      <c r="H17" s="9"/>
      <c r="I17" s="9"/>
      <c r="J17" s="9"/>
      <c r="K17" s="9"/>
      <c r="L17" s="9"/>
    </row>
    <row r="18" spans="1:12" ht="34.5" customHeight="1">
      <c r="A18" s="1">
        <v>17</v>
      </c>
      <c r="B18" s="3" t="s">
        <v>17</v>
      </c>
      <c r="C18" s="6"/>
      <c r="D18" s="7"/>
      <c r="E18" s="9"/>
      <c r="F18" s="9"/>
      <c r="G18" s="9"/>
      <c r="H18" s="9"/>
      <c r="I18" s="9"/>
      <c r="J18" s="9"/>
      <c r="K18" s="9"/>
      <c r="L18" s="9"/>
    </row>
    <row r="19" spans="1:12" ht="33.75" customHeight="1">
      <c r="A19" s="1">
        <v>18</v>
      </c>
      <c r="B19" s="3" t="s">
        <v>18</v>
      </c>
      <c r="C19" s="6"/>
      <c r="D19" s="7"/>
      <c r="E19" s="9"/>
      <c r="F19" s="9"/>
      <c r="G19" s="9"/>
      <c r="H19" s="9"/>
      <c r="I19" s="9"/>
      <c r="J19" s="9"/>
      <c r="K19" s="9"/>
      <c r="L19" s="9"/>
    </row>
    <row r="20" spans="1:12" ht="35.25" customHeight="1">
      <c r="A20" s="1">
        <v>19</v>
      </c>
      <c r="B20" s="3" t="s">
        <v>19</v>
      </c>
      <c r="C20" s="6"/>
      <c r="D20" s="7"/>
      <c r="E20" s="9"/>
      <c r="F20" s="9"/>
      <c r="G20" s="9"/>
      <c r="H20" s="9"/>
      <c r="I20" s="9"/>
      <c r="J20" s="9"/>
      <c r="K20" s="9"/>
      <c r="L20" s="9"/>
    </row>
    <row r="21" spans="1:12" ht="22.5" customHeight="1">
      <c r="A21" s="1">
        <v>20</v>
      </c>
      <c r="B21" s="3" t="s">
        <v>20</v>
      </c>
      <c r="C21" s="6"/>
      <c r="D21" s="7"/>
      <c r="E21" s="9"/>
      <c r="F21" s="9"/>
      <c r="G21" s="9"/>
      <c r="H21" s="9"/>
      <c r="I21" s="9"/>
      <c r="J21" s="9"/>
      <c r="K21" s="9"/>
      <c r="L21" s="9"/>
    </row>
    <row r="22" spans="1:12" ht="30" customHeight="1">
      <c r="A22" s="1">
        <v>21</v>
      </c>
      <c r="B22" s="3" t="s">
        <v>21</v>
      </c>
      <c r="C22" s="6"/>
      <c r="D22" s="7"/>
      <c r="E22" s="9"/>
      <c r="F22" s="9"/>
      <c r="G22" s="9"/>
      <c r="H22" s="9"/>
      <c r="I22" s="9"/>
      <c r="J22" s="9"/>
      <c r="K22" s="9"/>
      <c r="L22" s="9"/>
    </row>
    <row r="23" spans="1:12" ht="33" customHeight="1">
      <c r="A23" s="1">
        <v>22</v>
      </c>
      <c r="B23" s="4" t="s">
        <v>22</v>
      </c>
      <c r="C23" s="6"/>
      <c r="D23" s="8"/>
      <c r="E23" s="9"/>
      <c r="F23" s="9"/>
      <c r="G23" s="9"/>
      <c r="H23" s="9"/>
      <c r="I23" s="9"/>
      <c r="J23" s="9"/>
      <c r="K23" s="9"/>
      <c r="L23" s="9"/>
    </row>
    <row r="24" spans="1:12" ht="33" customHeight="1">
      <c r="A24" s="1">
        <v>23</v>
      </c>
      <c r="B24" s="3" t="s">
        <v>23</v>
      </c>
      <c r="C24" s="6"/>
      <c r="D24" s="8"/>
      <c r="E24" s="9"/>
      <c r="F24" s="9"/>
      <c r="G24" s="9"/>
      <c r="H24" s="9"/>
      <c r="I24" s="9"/>
      <c r="J24" s="9"/>
      <c r="K24" s="9"/>
      <c r="L24" s="9"/>
    </row>
    <row r="25" spans="1:12" ht="24.75" customHeight="1">
      <c r="A25" s="1">
        <v>24</v>
      </c>
      <c r="B25" s="4" t="s">
        <v>24</v>
      </c>
      <c r="C25" s="6"/>
      <c r="D25" s="8"/>
      <c r="E25" s="9"/>
      <c r="F25" s="9"/>
      <c r="G25" s="9"/>
      <c r="H25" s="9"/>
      <c r="I25" s="9"/>
      <c r="J25" s="9"/>
      <c r="K25" s="9"/>
      <c r="L25" s="9"/>
    </row>
    <row r="26" spans="1:12" ht="33.75" customHeight="1">
      <c r="A26" s="1">
        <v>25</v>
      </c>
      <c r="B26" s="3" t="s">
        <v>25</v>
      </c>
      <c r="C26" s="6"/>
      <c r="D26" s="7"/>
      <c r="E26" s="9"/>
      <c r="F26" s="9"/>
      <c r="G26" s="9"/>
      <c r="H26" s="9"/>
      <c r="I26" s="9"/>
      <c r="J26" s="9"/>
      <c r="K26" s="9"/>
      <c r="L26" s="9"/>
    </row>
    <row r="27" spans="1:3" ht="27.75" customHeight="1">
      <c r="A27" s="1">
        <v>26</v>
      </c>
      <c r="B27" s="5" t="s">
        <v>26</v>
      </c>
      <c r="C27" s="6"/>
    </row>
    <row r="28" spans="1:2" ht="12.75">
      <c r="A28" s="2"/>
      <c r="B28" s="2"/>
    </row>
  </sheetData>
  <sheetProtection/>
  <mergeCells count="1">
    <mergeCell ref="A1:B1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A1">
      <selection activeCell="A2" sqref="A2:N2"/>
    </sheetView>
  </sheetViews>
  <sheetFormatPr defaultColWidth="9.140625" defaultRowHeight="12.75"/>
  <cols>
    <col min="1" max="1" width="3.140625" style="0" customWidth="1"/>
    <col min="2" max="2" width="41.421875" style="0" customWidth="1"/>
    <col min="3" max="3" width="8.57421875" style="0" customWidth="1"/>
    <col min="4" max="4" width="7.140625" style="0" customWidth="1"/>
    <col min="5" max="5" width="8.57421875" style="0" customWidth="1"/>
    <col min="6" max="6" width="7.28125" style="0" customWidth="1"/>
    <col min="7" max="7" width="7.00390625" style="0" customWidth="1"/>
    <col min="8" max="8" width="7.421875" style="0" customWidth="1"/>
    <col min="9" max="9" width="8.28125" style="0" customWidth="1"/>
    <col min="10" max="10" width="7.28125" style="0" customWidth="1"/>
    <col min="11" max="11" width="7.57421875" style="0" customWidth="1"/>
    <col min="12" max="12" width="8.8515625" style="0" customWidth="1"/>
    <col min="13" max="13" width="8.28125" style="0" customWidth="1"/>
    <col min="14" max="14" width="8.57421875" style="0" customWidth="1"/>
    <col min="15" max="15" width="7.140625" style="0" customWidth="1"/>
  </cols>
  <sheetData>
    <row r="1" spans="1:14" ht="14.25" customHeight="1">
      <c r="A1" s="78"/>
      <c r="M1" s="286" t="s">
        <v>211</v>
      </c>
      <c r="N1" s="286"/>
    </row>
    <row r="2" spans="1:14" ht="24.75" customHeight="1">
      <c r="A2" s="290" t="s">
        <v>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6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57" customHeight="1">
      <c r="A4" s="294" t="s">
        <v>28</v>
      </c>
      <c r="B4" s="296" t="s">
        <v>194</v>
      </c>
      <c r="C4" s="257" t="s">
        <v>159</v>
      </c>
      <c r="D4" s="257"/>
      <c r="E4" s="257"/>
      <c r="F4" s="257"/>
      <c r="G4" s="257"/>
      <c r="H4" s="259" t="s">
        <v>191</v>
      </c>
      <c r="I4" s="260"/>
      <c r="J4" s="261"/>
      <c r="K4" s="267" t="s">
        <v>167</v>
      </c>
      <c r="L4" s="267"/>
      <c r="M4" s="267" t="s">
        <v>212</v>
      </c>
      <c r="N4" s="267"/>
      <c r="O4" s="6"/>
    </row>
    <row r="5" spans="1:15" ht="39.75" customHeight="1">
      <c r="A5" s="295"/>
      <c r="B5" s="297"/>
      <c r="C5" s="82">
        <v>2020</v>
      </c>
      <c r="D5" s="19" t="s">
        <v>161</v>
      </c>
      <c r="E5" s="15">
        <v>2021</v>
      </c>
      <c r="F5" s="19" t="s">
        <v>161</v>
      </c>
      <c r="G5" s="90" t="s">
        <v>164</v>
      </c>
      <c r="H5" s="15">
        <v>2020</v>
      </c>
      <c r="I5" s="15">
        <v>2021</v>
      </c>
      <c r="J5" s="90" t="s">
        <v>164</v>
      </c>
      <c r="K5" s="15">
        <v>2020</v>
      </c>
      <c r="L5" s="15">
        <v>2021</v>
      </c>
      <c r="M5" s="15">
        <v>2020</v>
      </c>
      <c r="N5" s="15">
        <v>2021</v>
      </c>
      <c r="O5" s="6"/>
    </row>
    <row r="6" spans="1:15" ht="12.75">
      <c r="A6" s="12" t="s">
        <v>29</v>
      </c>
      <c r="B6" s="12" t="s">
        <v>31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11</v>
      </c>
      <c r="L6" s="12">
        <v>12</v>
      </c>
      <c r="M6" s="12">
        <v>9</v>
      </c>
      <c r="N6" s="12">
        <v>10</v>
      </c>
      <c r="O6" s="55"/>
    </row>
    <row r="7" spans="1:15" ht="18.75" customHeight="1">
      <c r="A7" s="12">
        <v>1</v>
      </c>
      <c r="B7" s="107" t="s">
        <v>195</v>
      </c>
      <c r="C7" s="83">
        <v>236123</v>
      </c>
      <c r="D7" s="91">
        <f aca="true" t="shared" si="0" ref="D7:D22">(C7*100/C$23)</f>
        <v>24.095216325597626</v>
      </c>
      <c r="E7" s="109">
        <v>376145</v>
      </c>
      <c r="F7" s="91">
        <f aca="true" t="shared" si="1" ref="F7:F22">(E7*100/E$23)</f>
        <v>31.07288160095826</v>
      </c>
      <c r="G7" s="91">
        <f aca="true" t="shared" si="2" ref="G7:G23">E7/C7*100-100</f>
        <v>59.300449342080185</v>
      </c>
      <c r="H7" s="83">
        <v>217878</v>
      </c>
      <c r="I7" s="84">
        <v>349636</v>
      </c>
      <c r="J7" s="91">
        <f aca="true" t="shared" si="3" ref="J7:J23">I7/H7*100-100</f>
        <v>60.47329239299057</v>
      </c>
      <c r="K7" s="31">
        <f aca="true" t="shared" si="4" ref="K7:K23">H7/C7*100</f>
        <v>92.27309495474816</v>
      </c>
      <c r="L7" s="91">
        <f aca="true" t="shared" si="5" ref="L7:L23">I7/E7*100</f>
        <v>92.95245184702708</v>
      </c>
      <c r="M7" s="84">
        <v>173290</v>
      </c>
      <c r="N7" s="100">
        <v>272705</v>
      </c>
      <c r="O7" s="6"/>
    </row>
    <row r="8" spans="1:15" ht="18.75" customHeight="1">
      <c r="A8" s="12">
        <v>3</v>
      </c>
      <c r="B8" s="107" t="s">
        <v>196</v>
      </c>
      <c r="C8" s="83">
        <v>672227</v>
      </c>
      <c r="D8" s="91">
        <f t="shared" si="0"/>
        <v>68.59753173095173</v>
      </c>
      <c r="E8" s="110">
        <v>755017</v>
      </c>
      <c r="F8" s="91">
        <f t="shared" si="1"/>
        <v>62.37103735982322</v>
      </c>
      <c r="G8" s="91">
        <f t="shared" si="2"/>
        <v>12.315780234950395</v>
      </c>
      <c r="H8" s="83">
        <v>454645</v>
      </c>
      <c r="I8" s="84">
        <v>525962</v>
      </c>
      <c r="J8" s="91">
        <f t="shared" si="3"/>
        <v>15.686304699270863</v>
      </c>
      <c r="K8" s="31">
        <f t="shared" si="4"/>
        <v>67.63265980093034</v>
      </c>
      <c r="L8" s="91">
        <f t="shared" si="5"/>
        <v>69.6622725051224</v>
      </c>
      <c r="M8" s="84">
        <v>364333</v>
      </c>
      <c r="N8" s="100">
        <v>423252</v>
      </c>
      <c r="O8" s="6"/>
    </row>
    <row r="9" spans="1:15" ht="18.75" customHeight="1">
      <c r="A9" s="12">
        <v>4</v>
      </c>
      <c r="B9" s="108" t="s">
        <v>197</v>
      </c>
      <c r="C9" s="83">
        <v>32329</v>
      </c>
      <c r="D9" s="91">
        <f t="shared" si="0"/>
        <v>3.299018937546303</v>
      </c>
      <c r="E9" s="110">
        <v>32594</v>
      </c>
      <c r="F9" s="91">
        <f t="shared" si="1"/>
        <v>2.6925507527725574</v>
      </c>
      <c r="G9" s="91">
        <f t="shared" si="2"/>
        <v>0.8196974852299803</v>
      </c>
      <c r="H9" s="83">
        <v>17947</v>
      </c>
      <c r="I9" s="84">
        <v>18726</v>
      </c>
      <c r="J9" s="91">
        <f t="shared" si="3"/>
        <v>4.340558310581159</v>
      </c>
      <c r="K9" s="31">
        <f t="shared" si="4"/>
        <v>55.51362553744317</v>
      </c>
      <c r="L9" s="91">
        <f t="shared" si="5"/>
        <v>57.45229183285267</v>
      </c>
      <c r="M9" s="84">
        <v>11844</v>
      </c>
      <c r="N9" s="100">
        <v>11777</v>
      </c>
      <c r="O9" s="6"/>
    </row>
    <row r="10" spans="1:15" ht="19.5" customHeight="1">
      <c r="A10" s="12">
        <v>5</v>
      </c>
      <c r="B10" s="108" t="s">
        <v>198</v>
      </c>
      <c r="C10" s="83">
        <v>280</v>
      </c>
      <c r="D10" s="91">
        <f t="shared" si="0"/>
        <v>0.028572653113704872</v>
      </c>
      <c r="E10" s="109">
        <v>317</v>
      </c>
      <c r="F10" s="91">
        <f t="shared" si="1"/>
        <v>0.026186984985853246</v>
      </c>
      <c r="G10" s="91">
        <f t="shared" si="2"/>
        <v>13.214285714285708</v>
      </c>
      <c r="H10" s="83">
        <v>87</v>
      </c>
      <c r="I10" s="83">
        <v>133</v>
      </c>
      <c r="J10" s="91">
        <f t="shared" si="3"/>
        <v>52.873563218390814</v>
      </c>
      <c r="K10" s="31">
        <f t="shared" si="4"/>
        <v>31.071428571428573</v>
      </c>
      <c r="L10" s="91">
        <f t="shared" si="5"/>
        <v>41.95583596214511</v>
      </c>
      <c r="M10" s="84">
        <v>41</v>
      </c>
      <c r="N10" s="101">
        <v>41</v>
      </c>
      <c r="O10" s="6"/>
    </row>
    <row r="11" spans="1:15" ht="17.25" customHeight="1">
      <c r="A11" s="12">
        <v>6</v>
      </c>
      <c r="B11" s="108" t="s">
        <v>199</v>
      </c>
      <c r="C11" s="83">
        <v>232502</v>
      </c>
      <c r="D11" s="91">
        <f t="shared" si="0"/>
        <v>23.72571069372361</v>
      </c>
      <c r="E11" s="109">
        <v>290886</v>
      </c>
      <c r="F11" s="91">
        <f t="shared" si="1"/>
        <v>24.02973916275996</v>
      </c>
      <c r="G11" s="91">
        <f t="shared" si="2"/>
        <v>25.11118183929601</v>
      </c>
      <c r="H11" s="83">
        <v>146191</v>
      </c>
      <c r="I11" s="83">
        <v>197896</v>
      </c>
      <c r="J11" s="91">
        <f t="shared" si="3"/>
        <v>35.368114316202764</v>
      </c>
      <c r="K11" s="31">
        <f t="shared" si="4"/>
        <v>62.87730858229177</v>
      </c>
      <c r="L11" s="91">
        <f t="shared" si="5"/>
        <v>68.03215005191036</v>
      </c>
      <c r="M11" s="84">
        <v>117276</v>
      </c>
      <c r="N11" s="101">
        <v>163572</v>
      </c>
      <c r="O11" s="6"/>
    </row>
    <row r="12" spans="1:15" ht="17.25" customHeight="1">
      <c r="A12" s="12">
        <v>7</v>
      </c>
      <c r="B12" s="108" t="s">
        <v>200</v>
      </c>
      <c r="C12" s="83">
        <v>37483</v>
      </c>
      <c r="D12" s="91">
        <f t="shared" si="0"/>
        <v>3.8249598452178564</v>
      </c>
      <c r="E12" s="109">
        <v>49078</v>
      </c>
      <c r="F12" s="91">
        <f t="shared" si="1"/>
        <v>4.054273972036926</v>
      </c>
      <c r="G12" s="91">
        <f t="shared" si="2"/>
        <v>30.934023423952198</v>
      </c>
      <c r="H12" s="83">
        <v>20664</v>
      </c>
      <c r="I12" s="83">
        <v>28488</v>
      </c>
      <c r="J12" s="91">
        <f t="shared" si="3"/>
        <v>37.862950058072016</v>
      </c>
      <c r="K12" s="31">
        <f t="shared" si="4"/>
        <v>55.128991809620366</v>
      </c>
      <c r="L12" s="91">
        <f t="shared" si="5"/>
        <v>58.0463751579119</v>
      </c>
      <c r="M12" s="84">
        <v>13642</v>
      </c>
      <c r="N12" s="101">
        <v>19390</v>
      </c>
      <c r="O12" s="6"/>
    </row>
    <row r="13" spans="1:15" ht="17.25" customHeight="1">
      <c r="A13" s="12">
        <v>8</v>
      </c>
      <c r="B13" s="108" t="s">
        <v>201</v>
      </c>
      <c r="C13" s="83">
        <v>56955</v>
      </c>
      <c r="D13" s="91">
        <f t="shared" si="0"/>
        <v>5.811983778896646</v>
      </c>
      <c r="E13" s="109">
        <v>56925</v>
      </c>
      <c r="F13" s="91">
        <f t="shared" si="1"/>
        <v>4.702505111418599</v>
      </c>
      <c r="G13" s="91">
        <f t="shared" si="2"/>
        <v>-0.05267316302344227</v>
      </c>
      <c r="H13" s="83">
        <v>41809</v>
      </c>
      <c r="I13" s="83">
        <v>41912</v>
      </c>
      <c r="J13" s="91">
        <f t="shared" si="3"/>
        <v>0.246358439570443</v>
      </c>
      <c r="K13" s="31">
        <f t="shared" si="4"/>
        <v>73.40707576156615</v>
      </c>
      <c r="L13" s="91">
        <f t="shared" si="5"/>
        <v>73.62670180061485</v>
      </c>
      <c r="M13" s="84">
        <v>36338</v>
      </c>
      <c r="N13" s="101">
        <v>35708</v>
      </c>
      <c r="O13" s="6"/>
    </row>
    <row r="14" spans="1:15" ht="17.25" customHeight="1">
      <c r="A14" s="12">
        <v>9</v>
      </c>
      <c r="B14" s="108" t="s">
        <v>202</v>
      </c>
      <c r="C14" s="83">
        <v>2638</v>
      </c>
      <c r="D14" s="91">
        <f t="shared" si="0"/>
        <v>0.26919521040697664</v>
      </c>
      <c r="E14" s="109">
        <v>2705</v>
      </c>
      <c r="F14" s="91">
        <f t="shared" si="1"/>
        <v>0.22345676462691808</v>
      </c>
      <c r="G14" s="91">
        <f t="shared" si="2"/>
        <v>2.5398028809704414</v>
      </c>
      <c r="H14" s="83">
        <v>1186</v>
      </c>
      <c r="I14" s="83">
        <v>1503</v>
      </c>
      <c r="J14" s="91">
        <f t="shared" si="3"/>
        <v>26.728499156829685</v>
      </c>
      <c r="K14" s="31">
        <f t="shared" si="4"/>
        <v>44.95830174374526</v>
      </c>
      <c r="L14" s="91">
        <f t="shared" si="5"/>
        <v>55.56377079482439</v>
      </c>
      <c r="M14" s="84">
        <v>339</v>
      </c>
      <c r="N14" s="101">
        <v>470</v>
      </c>
      <c r="O14" s="6"/>
    </row>
    <row r="15" spans="1:15" ht="17.25" customHeight="1">
      <c r="A15" s="12">
        <v>10</v>
      </c>
      <c r="B15" s="108" t="s">
        <v>203</v>
      </c>
      <c r="C15" s="83">
        <v>37479</v>
      </c>
      <c r="D15" s="91">
        <f t="shared" si="0"/>
        <v>3.824551664459089</v>
      </c>
      <c r="E15" s="109">
        <v>41242</v>
      </c>
      <c r="F15" s="91">
        <f t="shared" si="1"/>
        <v>3.4069515292951404</v>
      </c>
      <c r="G15" s="91">
        <f t="shared" si="2"/>
        <v>10.040289228634691</v>
      </c>
      <c r="H15" s="84">
        <v>24248</v>
      </c>
      <c r="I15" s="83">
        <v>27365</v>
      </c>
      <c r="J15" s="91">
        <f t="shared" si="3"/>
        <v>12.854668426261952</v>
      </c>
      <c r="K15" s="31">
        <f t="shared" si="4"/>
        <v>64.69756396915606</v>
      </c>
      <c r="L15" s="91">
        <f t="shared" si="5"/>
        <v>66.35226225692256</v>
      </c>
      <c r="M15" s="84">
        <v>18862</v>
      </c>
      <c r="N15" s="101">
        <v>21323</v>
      </c>
      <c r="O15" s="6"/>
    </row>
    <row r="16" spans="1:15" ht="17.25" customHeight="1">
      <c r="A16" s="12">
        <v>11</v>
      </c>
      <c r="B16" s="108" t="s">
        <v>204</v>
      </c>
      <c r="C16" s="84">
        <v>22450</v>
      </c>
      <c r="D16" s="91">
        <f t="shared" si="0"/>
        <v>2.29091450858098</v>
      </c>
      <c r="E16" s="109">
        <v>24088</v>
      </c>
      <c r="F16" s="91">
        <f t="shared" si="1"/>
        <v>1.9898804237830694</v>
      </c>
      <c r="G16" s="91">
        <f t="shared" si="2"/>
        <v>7.296213808463264</v>
      </c>
      <c r="H16" s="84">
        <v>11228</v>
      </c>
      <c r="I16" s="83">
        <v>12752</v>
      </c>
      <c r="J16" s="91">
        <f t="shared" si="3"/>
        <v>13.573209832561446</v>
      </c>
      <c r="K16" s="31">
        <f t="shared" si="4"/>
        <v>50.01336302895323</v>
      </c>
      <c r="L16" s="91">
        <f t="shared" si="5"/>
        <v>52.93922284955165</v>
      </c>
      <c r="M16" s="84">
        <v>6526</v>
      </c>
      <c r="N16" s="101">
        <v>7244</v>
      </c>
      <c r="O16" s="6"/>
    </row>
    <row r="17" spans="1:15" ht="17.25" customHeight="1">
      <c r="A17" s="12">
        <v>12</v>
      </c>
      <c r="B17" s="108" t="s">
        <v>205</v>
      </c>
      <c r="C17" s="84">
        <v>211883</v>
      </c>
      <c r="D17" s="91">
        <f t="shared" si="0"/>
        <v>21.62164092746832</v>
      </c>
      <c r="E17" s="109">
        <v>210307</v>
      </c>
      <c r="F17" s="91">
        <f t="shared" si="1"/>
        <v>17.37320584044113</v>
      </c>
      <c r="G17" s="91">
        <f t="shared" si="2"/>
        <v>-0.7438067235219421</v>
      </c>
      <c r="H17" s="84">
        <v>167279</v>
      </c>
      <c r="I17" s="83">
        <v>167448</v>
      </c>
      <c r="J17" s="91">
        <f t="shared" si="3"/>
        <v>0.101028820114891</v>
      </c>
      <c r="K17" s="31">
        <f t="shared" si="4"/>
        <v>78.94875945687006</v>
      </c>
      <c r="L17" s="91">
        <f t="shared" si="5"/>
        <v>79.62074491101104</v>
      </c>
      <c r="M17" s="84">
        <v>143711</v>
      </c>
      <c r="N17" s="101">
        <v>144241</v>
      </c>
      <c r="O17" s="6"/>
    </row>
    <row r="18" spans="1:15" ht="20.25" customHeight="1">
      <c r="A18" s="12">
        <v>13</v>
      </c>
      <c r="B18" s="108" t="s">
        <v>206</v>
      </c>
      <c r="C18" s="84">
        <v>19617</v>
      </c>
      <c r="D18" s="91">
        <f t="shared" si="0"/>
        <v>2.001820486184102</v>
      </c>
      <c r="E18" s="109">
        <v>20624</v>
      </c>
      <c r="F18" s="91">
        <f t="shared" si="1"/>
        <v>1.7037235910039032</v>
      </c>
      <c r="G18" s="91">
        <f t="shared" si="2"/>
        <v>5.1333027476168525</v>
      </c>
      <c r="H18" s="84">
        <v>13586</v>
      </c>
      <c r="I18" s="83">
        <v>13342</v>
      </c>
      <c r="J18" s="91">
        <f t="shared" si="3"/>
        <v>-1.795966436037105</v>
      </c>
      <c r="K18" s="31">
        <f t="shared" si="4"/>
        <v>69.25625732782791</v>
      </c>
      <c r="L18" s="91">
        <f t="shared" si="5"/>
        <v>64.69162141194724</v>
      </c>
      <c r="M18" s="84">
        <v>9602</v>
      </c>
      <c r="N18" s="101">
        <v>8663</v>
      </c>
      <c r="O18" s="6"/>
    </row>
    <row r="19" spans="1:15" ht="28.5" customHeight="1">
      <c r="A19" s="12">
        <v>14</v>
      </c>
      <c r="B19" s="20" t="s">
        <v>207</v>
      </c>
      <c r="C19" s="84">
        <v>7524</v>
      </c>
      <c r="D19" s="91">
        <f t="shared" si="0"/>
        <v>0.7677880072411266</v>
      </c>
      <c r="E19" s="109">
        <v>10048</v>
      </c>
      <c r="F19" s="91">
        <f t="shared" si="1"/>
        <v>0.830053076144648</v>
      </c>
      <c r="G19" s="91">
        <f t="shared" si="2"/>
        <v>33.54598617756511</v>
      </c>
      <c r="H19" s="84">
        <v>3797</v>
      </c>
      <c r="I19" s="83">
        <v>5823</v>
      </c>
      <c r="J19" s="91">
        <f t="shared" si="3"/>
        <v>53.35791414274428</v>
      </c>
      <c r="K19" s="31">
        <f t="shared" si="4"/>
        <v>50.46517809675704</v>
      </c>
      <c r="L19" s="91">
        <f t="shared" si="5"/>
        <v>57.95183121019109</v>
      </c>
      <c r="M19" s="84">
        <v>1535</v>
      </c>
      <c r="N19" s="101">
        <v>2469</v>
      </c>
      <c r="O19" s="6"/>
    </row>
    <row r="20" spans="1:15" ht="24" customHeight="1">
      <c r="A20" s="12">
        <v>15</v>
      </c>
      <c r="B20" s="20" t="s">
        <v>208</v>
      </c>
      <c r="C20" s="84">
        <v>6098</v>
      </c>
      <c r="D20" s="91">
        <f t="shared" si="0"/>
        <v>0.6222715667406155</v>
      </c>
      <c r="E20" s="109">
        <v>6621</v>
      </c>
      <c r="F20" s="91">
        <f t="shared" si="1"/>
        <v>0.5469527684269222</v>
      </c>
      <c r="G20" s="91">
        <f t="shared" si="2"/>
        <v>8.576582486061014</v>
      </c>
      <c r="H20" s="84">
        <v>4112</v>
      </c>
      <c r="I20" s="83">
        <v>4668</v>
      </c>
      <c r="J20" s="91">
        <f t="shared" si="3"/>
        <v>13.521400778210108</v>
      </c>
      <c r="K20" s="31">
        <f t="shared" si="4"/>
        <v>67.4319448999672</v>
      </c>
      <c r="L20" s="91">
        <f t="shared" si="5"/>
        <v>70.50294517444496</v>
      </c>
      <c r="M20" s="84">
        <v>3042</v>
      </c>
      <c r="N20" s="101">
        <v>3470</v>
      </c>
      <c r="O20" s="6"/>
    </row>
    <row r="21" spans="1:15" ht="16.5" customHeight="1">
      <c r="A21" s="12">
        <v>16</v>
      </c>
      <c r="B21" s="20" t="s">
        <v>209</v>
      </c>
      <c r="C21" s="84">
        <v>4969</v>
      </c>
      <c r="D21" s="91">
        <f t="shared" si="0"/>
        <v>0.5070625475785697</v>
      </c>
      <c r="E21" s="109">
        <v>9560</v>
      </c>
      <c r="F21" s="91">
        <f t="shared" si="1"/>
        <v>0.7897399888478139</v>
      </c>
      <c r="G21" s="91">
        <f t="shared" si="2"/>
        <v>92.39283558059972</v>
      </c>
      <c r="H21" s="84">
        <v>2501</v>
      </c>
      <c r="I21" s="83">
        <v>5895</v>
      </c>
      <c r="J21" s="91">
        <f t="shared" si="3"/>
        <v>135.70571771291483</v>
      </c>
      <c r="K21" s="31">
        <f t="shared" si="4"/>
        <v>50.3320587643389</v>
      </c>
      <c r="L21" s="91">
        <f t="shared" si="5"/>
        <v>61.663179916317986</v>
      </c>
      <c r="M21" s="84">
        <v>1568</v>
      </c>
      <c r="N21" s="101">
        <v>4877</v>
      </c>
      <c r="O21" s="6"/>
    </row>
    <row r="22" spans="1:15" ht="18" customHeight="1">
      <c r="A22" s="12">
        <v>17</v>
      </c>
      <c r="B22" s="107" t="s">
        <v>210</v>
      </c>
      <c r="C22" s="84">
        <v>71608</v>
      </c>
      <c r="D22" s="91">
        <f t="shared" si="0"/>
        <v>7.3072519434506376</v>
      </c>
      <c r="E22" s="110">
        <v>79363</v>
      </c>
      <c r="F22" s="91">
        <f t="shared" si="1"/>
        <v>6.556081039218521</v>
      </c>
      <c r="G22" s="91">
        <f t="shared" si="2"/>
        <v>10.82979555356944</v>
      </c>
      <c r="H22" s="84">
        <v>62312</v>
      </c>
      <c r="I22" s="84">
        <v>69897</v>
      </c>
      <c r="J22" s="91">
        <f t="shared" si="3"/>
        <v>12.172615226601621</v>
      </c>
      <c r="K22" s="31">
        <f t="shared" si="4"/>
        <v>87.01821025583733</v>
      </c>
      <c r="L22" s="91">
        <f t="shared" si="5"/>
        <v>88.07252750022052</v>
      </c>
      <c r="M22" s="84">
        <v>57029</v>
      </c>
      <c r="N22" s="100">
        <v>64250</v>
      </c>
      <c r="O22" s="6"/>
    </row>
    <row r="23" spans="1:15" ht="12.75">
      <c r="A23" s="12">
        <v>22</v>
      </c>
      <c r="B23" s="98" t="s">
        <v>158</v>
      </c>
      <c r="C23" s="58">
        <f>C7+C8+C22</f>
        <v>979958</v>
      </c>
      <c r="D23" s="99" t="s">
        <v>162</v>
      </c>
      <c r="E23" s="58">
        <f>E7+E8+E22</f>
        <v>1210525</v>
      </c>
      <c r="F23" s="99" t="s">
        <v>162</v>
      </c>
      <c r="G23" s="91">
        <f t="shared" si="2"/>
        <v>23.528253251669966</v>
      </c>
      <c r="H23" s="58">
        <f>H7+H8+H22</f>
        <v>734835</v>
      </c>
      <c r="I23" s="58">
        <f>I7+I8+I22</f>
        <v>945495</v>
      </c>
      <c r="J23" s="91">
        <f t="shared" si="3"/>
        <v>28.66766008695828</v>
      </c>
      <c r="K23" s="104">
        <f t="shared" si="4"/>
        <v>74.98637696717616</v>
      </c>
      <c r="L23" s="105">
        <f t="shared" si="5"/>
        <v>78.10619359368869</v>
      </c>
      <c r="M23" s="58">
        <f>M7+M8+M22</f>
        <v>594652</v>
      </c>
      <c r="N23" s="106">
        <f>N7+N8+N22</f>
        <v>760207</v>
      </c>
      <c r="O23" s="9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mergeCells count="8">
    <mergeCell ref="M1:N1"/>
    <mergeCell ref="A2:N2"/>
    <mergeCell ref="A4:A5"/>
    <mergeCell ref="B4:B5"/>
    <mergeCell ref="C4:G4"/>
    <mergeCell ref="H4:J4"/>
    <mergeCell ref="K4:L4"/>
    <mergeCell ref="M4:N4"/>
  </mergeCells>
  <printOptions/>
  <pageMargins left="0.11811023622047245" right="0" top="0.5511811023622047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5">
      <selection activeCell="P18" sqref="P18"/>
    </sheetView>
  </sheetViews>
  <sheetFormatPr defaultColWidth="9.140625" defaultRowHeight="12.75"/>
  <cols>
    <col min="1" max="1" width="3.140625" style="0" customWidth="1"/>
    <col min="2" max="2" width="41.421875" style="0" customWidth="1"/>
    <col min="3" max="3" width="7.140625" style="0" customWidth="1"/>
    <col min="4" max="4" width="6.7109375" style="0" customWidth="1"/>
    <col min="6" max="7" width="7.7109375" style="0" customWidth="1"/>
    <col min="8" max="9" width="9.00390625" style="0" customWidth="1"/>
    <col min="10" max="10" width="7.57421875" style="0" customWidth="1"/>
    <col min="11" max="11" width="9.7109375" style="0" customWidth="1"/>
    <col min="12" max="12" width="10.140625" style="0" customWidth="1"/>
    <col min="13" max="13" width="11.00390625" style="0" customWidth="1"/>
    <col min="14" max="14" width="9.421875" style="0" customWidth="1"/>
    <col min="15" max="16" width="7.140625" style="0" customWidth="1"/>
  </cols>
  <sheetData>
    <row r="1" spans="1:14" ht="14.25" customHeight="1">
      <c r="A1" s="78"/>
      <c r="M1" s="286" t="s">
        <v>224</v>
      </c>
      <c r="N1" s="286"/>
    </row>
    <row r="2" spans="1:14" ht="18.75" customHeight="1">
      <c r="A2" s="290" t="s">
        <v>10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5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49.5" customHeight="1">
      <c r="A4" s="294" t="s">
        <v>28</v>
      </c>
      <c r="B4" s="296" t="s">
        <v>194</v>
      </c>
      <c r="C4" s="257" t="s">
        <v>159</v>
      </c>
      <c r="D4" s="257"/>
      <c r="E4" s="257"/>
      <c r="F4" s="257"/>
      <c r="G4" s="257"/>
      <c r="H4" s="259" t="s">
        <v>191</v>
      </c>
      <c r="I4" s="260"/>
      <c r="J4" s="261"/>
      <c r="K4" s="267" t="s">
        <v>167</v>
      </c>
      <c r="L4" s="267"/>
      <c r="M4" s="267" t="s">
        <v>212</v>
      </c>
      <c r="N4" s="267"/>
      <c r="O4" s="6"/>
    </row>
    <row r="5" spans="1:16" ht="39.75" customHeight="1">
      <c r="A5" s="295"/>
      <c r="B5" s="297"/>
      <c r="C5" s="82">
        <v>2020</v>
      </c>
      <c r="D5" s="111" t="s">
        <v>161</v>
      </c>
      <c r="E5" s="15">
        <v>2021</v>
      </c>
      <c r="F5" s="111" t="s">
        <v>161</v>
      </c>
      <c r="G5" s="115" t="s">
        <v>164</v>
      </c>
      <c r="H5" s="15">
        <v>2020</v>
      </c>
      <c r="I5" s="15">
        <v>2021</v>
      </c>
      <c r="J5" s="115" t="s">
        <v>164</v>
      </c>
      <c r="K5" s="15">
        <v>2020</v>
      </c>
      <c r="L5" s="15">
        <v>2021</v>
      </c>
      <c r="M5" s="15">
        <v>2020</v>
      </c>
      <c r="N5" s="15">
        <v>2021</v>
      </c>
      <c r="O5" s="6"/>
      <c r="P5" s="119"/>
    </row>
    <row r="6" spans="1:15" ht="12.75">
      <c r="A6" s="12" t="s">
        <v>29</v>
      </c>
      <c r="B6" s="12" t="s">
        <v>31</v>
      </c>
      <c r="C6" s="12">
        <v>1</v>
      </c>
      <c r="D6" s="112">
        <v>2</v>
      </c>
      <c r="E6" s="12">
        <v>3</v>
      </c>
      <c r="F6" s="112">
        <v>4</v>
      </c>
      <c r="G6" s="112">
        <v>5</v>
      </c>
      <c r="H6" s="12">
        <v>6</v>
      </c>
      <c r="I6" s="12">
        <v>7</v>
      </c>
      <c r="J6" s="112">
        <v>8</v>
      </c>
      <c r="K6" s="12">
        <v>11</v>
      </c>
      <c r="L6" s="12">
        <v>12</v>
      </c>
      <c r="M6" s="12">
        <v>9</v>
      </c>
      <c r="N6" s="12">
        <v>10</v>
      </c>
      <c r="O6" s="6"/>
    </row>
    <row r="7" spans="1:15" ht="14.25">
      <c r="A7" s="12">
        <v>1</v>
      </c>
      <c r="B7" s="107" t="s">
        <v>195</v>
      </c>
      <c r="C7" s="108">
        <v>10756</v>
      </c>
      <c r="D7" s="121">
        <f aca="true" t="shared" si="0" ref="D7:D19">(C7*100/C$20)</f>
        <v>10.88796210066</v>
      </c>
      <c r="E7" s="108">
        <v>11791</v>
      </c>
      <c r="F7" s="121">
        <f aca="true" t="shared" si="1" ref="F7:F15">(E7*100/E$20)</f>
        <v>10.902349492838717</v>
      </c>
      <c r="G7" s="121">
        <f aca="true" t="shared" si="2" ref="G7:G15">E7/C7*100-100</f>
        <v>9.62253625883227</v>
      </c>
      <c r="H7" s="108">
        <v>10603</v>
      </c>
      <c r="I7" s="108">
        <v>11600</v>
      </c>
      <c r="J7" s="121">
        <f aca="true" t="shared" si="3" ref="J7:J15">I7/H7*100-100</f>
        <v>9.402999151183636</v>
      </c>
      <c r="K7" s="108">
        <v>98.58</v>
      </c>
      <c r="L7" s="108">
        <v>98.38</v>
      </c>
      <c r="M7" s="108">
        <v>8577</v>
      </c>
      <c r="N7" s="108">
        <v>9726</v>
      </c>
      <c r="O7" s="6"/>
    </row>
    <row r="8" spans="1:15" ht="14.25">
      <c r="A8" s="12">
        <v>2</v>
      </c>
      <c r="B8" s="107" t="s">
        <v>196</v>
      </c>
      <c r="C8" s="118">
        <f>SUM(C9:C19)</f>
        <v>88032</v>
      </c>
      <c r="D8" s="121">
        <f t="shared" si="0"/>
        <v>89.11203789934</v>
      </c>
      <c r="E8" s="118">
        <f>SUM(E9:E19)</f>
        <v>96360</v>
      </c>
      <c r="F8" s="121">
        <f t="shared" si="1"/>
        <v>89.09765050716129</v>
      </c>
      <c r="G8" s="121">
        <f t="shared" si="2"/>
        <v>9.460196292257365</v>
      </c>
      <c r="H8" s="118">
        <f>SUM(H9:H19)</f>
        <v>62190</v>
      </c>
      <c r="I8" s="108">
        <f>SUM(I9:I19)</f>
        <v>70239</v>
      </c>
      <c r="J8" s="121">
        <f t="shared" si="3"/>
        <v>12.942595272551856</v>
      </c>
      <c r="K8" s="122">
        <f aca="true" t="shared" si="4" ref="K8:K15">H8/C8*100</f>
        <v>70.64476553980371</v>
      </c>
      <c r="L8" s="122">
        <f aca="true" t="shared" si="5" ref="L8:L15">I8/E8*100</f>
        <v>72.89227895392278</v>
      </c>
      <c r="M8" s="118">
        <v>32190</v>
      </c>
      <c r="N8" s="118">
        <v>35895</v>
      </c>
      <c r="O8" s="6"/>
    </row>
    <row r="9" spans="1:15" ht="19.5" customHeight="1">
      <c r="A9" s="12">
        <v>3</v>
      </c>
      <c r="B9" s="20" t="s">
        <v>213</v>
      </c>
      <c r="C9" s="83">
        <v>48927</v>
      </c>
      <c r="D9" s="114">
        <f t="shared" si="0"/>
        <v>49.52727051868648</v>
      </c>
      <c r="E9" s="109">
        <v>50607</v>
      </c>
      <c r="F9" s="114">
        <f t="shared" si="1"/>
        <v>46.79290991299202</v>
      </c>
      <c r="G9" s="114">
        <f t="shared" si="2"/>
        <v>3.433686921331798</v>
      </c>
      <c r="H9" s="83">
        <v>36830</v>
      </c>
      <c r="I9" s="83">
        <v>39090</v>
      </c>
      <c r="J9" s="114">
        <f t="shared" si="3"/>
        <v>6.136301927776273</v>
      </c>
      <c r="K9" s="116">
        <f t="shared" si="4"/>
        <v>75.27541030514848</v>
      </c>
      <c r="L9" s="117">
        <f t="shared" si="5"/>
        <v>77.24227873614322</v>
      </c>
      <c r="M9" s="84">
        <v>25355</v>
      </c>
      <c r="N9" s="31">
        <v>27566</v>
      </c>
      <c r="O9" s="6"/>
    </row>
    <row r="10" spans="1:15" ht="18.75" customHeight="1">
      <c r="A10" s="12">
        <v>4</v>
      </c>
      <c r="B10" s="20" t="s">
        <v>214</v>
      </c>
      <c r="C10" s="83">
        <v>4379</v>
      </c>
      <c r="D10" s="114">
        <f t="shared" si="0"/>
        <v>4.432724622423776</v>
      </c>
      <c r="E10" s="109">
        <v>5108</v>
      </c>
      <c r="F10" s="114">
        <f t="shared" si="1"/>
        <v>4.7230261393792015</v>
      </c>
      <c r="G10" s="114">
        <f t="shared" si="2"/>
        <v>16.647636446677325</v>
      </c>
      <c r="H10" s="83">
        <v>3077</v>
      </c>
      <c r="I10" s="83">
        <v>3734</v>
      </c>
      <c r="J10" s="114">
        <f t="shared" si="3"/>
        <v>21.351966200844984</v>
      </c>
      <c r="K10" s="116">
        <f t="shared" si="4"/>
        <v>70.26718428865037</v>
      </c>
      <c r="L10" s="117">
        <f t="shared" si="5"/>
        <v>73.10101801096319</v>
      </c>
      <c r="M10" s="84">
        <v>1605</v>
      </c>
      <c r="N10" s="31">
        <v>2158</v>
      </c>
      <c r="O10" s="6"/>
    </row>
    <row r="11" spans="1:15" ht="18.75" customHeight="1">
      <c r="A11" s="12">
        <v>5</v>
      </c>
      <c r="B11" s="20" t="s">
        <v>215</v>
      </c>
      <c r="C11" s="83">
        <v>114</v>
      </c>
      <c r="D11" s="114">
        <f t="shared" si="0"/>
        <v>0.11539863141272219</v>
      </c>
      <c r="E11" s="109">
        <v>175</v>
      </c>
      <c r="F11" s="114">
        <f t="shared" si="1"/>
        <v>0.1618108015644793</v>
      </c>
      <c r="G11" s="114">
        <f t="shared" si="2"/>
        <v>53.508771929824576</v>
      </c>
      <c r="H11" s="83">
        <v>63</v>
      </c>
      <c r="I11" s="83">
        <v>108</v>
      </c>
      <c r="J11" s="114">
        <f t="shared" si="3"/>
        <v>71.42857142857142</v>
      </c>
      <c r="K11" s="116">
        <f t="shared" si="4"/>
        <v>55.26315789473685</v>
      </c>
      <c r="L11" s="117">
        <f t="shared" si="5"/>
        <v>61.71428571428571</v>
      </c>
      <c r="M11" s="84">
        <v>31</v>
      </c>
      <c r="N11" s="31">
        <v>37</v>
      </c>
      <c r="O11" s="6"/>
    </row>
    <row r="12" spans="1:15" ht="18.75" customHeight="1">
      <c r="A12" s="12">
        <v>6</v>
      </c>
      <c r="B12" s="108" t="s">
        <v>216</v>
      </c>
      <c r="C12" s="83">
        <v>1748</v>
      </c>
      <c r="D12" s="114">
        <f t="shared" si="0"/>
        <v>1.7694456816617403</v>
      </c>
      <c r="E12" s="109">
        <v>2158</v>
      </c>
      <c r="F12" s="114">
        <f t="shared" si="1"/>
        <v>1.995358341577979</v>
      </c>
      <c r="G12" s="114">
        <f t="shared" si="2"/>
        <v>23.4553775743707</v>
      </c>
      <c r="H12" s="83">
        <v>975</v>
      </c>
      <c r="I12" s="83">
        <v>1360</v>
      </c>
      <c r="J12" s="114">
        <f t="shared" si="3"/>
        <v>39.487179487179475</v>
      </c>
      <c r="K12" s="116">
        <f t="shared" si="4"/>
        <v>55.77803203661327</v>
      </c>
      <c r="L12" s="117">
        <f t="shared" si="5"/>
        <v>63.02131603336423</v>
      </c>
      <c r="M12" s="84">
        <v>390</v>
      </c>
      <c r="N12" s="31">
        <v>509</v>
      </c>
      <c r="O12" s="6"/>
    </row>
    <row r="13" spans="1:15" ht="19.5" customHeight="1">
      <c r="A13" s="12">
        <v>7</v>
      </c>
      <c r="B13" s="108" t="s">
        <v>217</v>
      </c>
      <c r="C13" s="83">
        <v>5184</v>
      </c>
      <c r="D13" s="114">
        <f t="shared" si="0"/>
        <v>5.247600923189052</v>
      </c>
      <c r="E13" s="109">
        <v>5172</v>
      </c>
      <c r="F13" s="114">
        <f t="shared" si="1"/>
        <v>4.782202661094211</v>
      </c>
      <c r="G13" s="114">
        <f t="shared" si="2"/>
        <v>-0.23148148148148096</v>
      </c>
      <c r="H13" s="83">
        <v>3437</v>
      </c>
      <c r="I13" s="83">
        <v>3565</v>
      </c>
      <c r="J13" s="114">
        <f t="shared" si="3"/>
        <v>3.72417806226359</v>
      </c>
      <c r="K13" s="116">
        <f t="shared" si="4"/>
        <v>66.30015432098766</v>
      </c>
      <c r="L13" s="117">
        <f t="shared" si="5"/>
        <v>68.92884764114461</v>
      </c>
      <c r="M13" s="84">
        <v>1809</v>
      </c>
      <c r="N13" s="31">
        <v>1854</v>
      </c>
      <c r="O13" s="6"/>
    </row>
    <row r="14" spans="1:15" ht="17.25" customHeight="1">
      <c r="A14" s="12">
        <v>8</v>
      </c>
      <c r="B14" s="108" t="s">
        <v>218</v>
      </c>
      <c r="C14" s="83">
        <v>2370</v>
      </c>
      <c r="D14" s="114">
        <f t="shared" si="0"/>
        <v>2.3990768109486984</v>
      </c>
      <c r="E14" s="109">
        <v>2841</v>
      </c>
      <c r="F14" s="114">
        <f t="shared" si="1"/>
        <v>2.6268827842553466</v>
      </c>
      <c r="G14" s="114">
        <f t="shared" si="2"/>
        <v>19.873417721518976</v>
      </c>
      <c r="H14" s="83">
        <v>1525</v>
      </c>
      <c r="I14" s="83">
        <v>1992</v>
      </c>
      <c r="J14" s="114">
        <f t="shared" si="3"/>
        <v>30.622950819672127</v>
      </c>
      <c r="K14" s="116">
        <f t="shared" si="4"/>
        <v>64.34599156118144</v>
      </c>
      <c r="L14" s="117">
        <f t="shared" si="5"/>
        <v>70.11615628299894</v>
      </c>
      <c r="M14" s="84">
        <v>780</v>
      </c>
      <c r="N14" s="31">
        <v>1060</v>
      </c>
      <c r="O14" s="6"/>
    </row>
    <row r="15" spans="1:15" ht="17.25" customHeight="1">
      <c r="A15" s="12">
        <v>9</v>
      </c>
      <c r="B15" s="108" t="s">
        <v>219</v>
      </c>
      <c r="C15" s="83">
        <v>813</v>
      </c>
      <c r="D15" s="114">
        <f t="shared" si="0"/>
        <v>0.8229744503380978</v>
      </c>
      <c r="E15" s="109">
        <v>901</v>
      </c>
      <c r="F15" s="114">
        <f t="shared" si="1"/>
        <v>0.833094469769119</v>
      </c>
      <c r="G15" s="114">
        <f t="shared" si="2"/>
        <v>10.824108241082413</v>
      </c>
      <c r="H15" s="83">
        <v>486</v>
      </c>
      <c r="I15" s="83">
        <v>546</v>
      </c>
      <c r="J15" s="114">
        <f t="shared" si="3"/>
        <v>12.345679012345684</v>
      </c>
      <c r="K15" s="116">
        <f t="shared" si="4"/>
        <v>59.77859778597786</v>
      </c>
      <c r="L15" s="117">
        <f t="shared" si="5"/>
        <v>60.599334073251946</v>
      </c>
      <c r="M15" s="84">
        <v>220</v>
      </c>
      <c r="N15" s="31">
        <v>189</v>
      </c>
      <c r="O15" s="6"/>
    </row>
    <row r="16" spans="1:15" ht="17.25" customHeight="1" hidden="1">
      <c r="A16" s="12">
        <v>10</v>
      </c>
      <c r="B16" s="108" t="s">
        <v>220</v>
      </c>
      <c r="C16" s="83"/>
      <c r="D16" s="114">
        <f t="shared" si="0"/>
        <v>0</v>
      </c>
      <c r="E16" s="109"/>
      <c r="F16" s="114"/>
      <c r="G16" s="114">
        <v>-100</v>
      </c>
      <c r="H16" s="83"/>
      <c r="I16" s="83"/>
      <c r="J16" s="114">
        <v>-100</v>
      </c>
      <c r="K16" s="116"/>
      <c r="L16" s="117"/>
      <c r="M16" s="84"/>
      <c r="N16" s="31"/>
      <c r="O16" s="6"/>
    </row>
    <row r="17" spans="1:15" ht="17.25" customHeight="1">
      <c r="A17" s="12">
        <v>11</v>
      </c>
      <c r="B17" s="108" t="s">
        <v>221</v>
      </c>
      <c r="C17" s="83">
        <v>907</v>
      </c>
      <c r="D17" s="114">
        <f t="shared" si="0"/>
        <v>0.9181277078187634</v>
      </c>
      <c r="E17" s="109">
        <v>1014</v>
      </c>
      <c r="F17" s="114">
        <f>(E17*100/E$20)</f>
        <v>0.9375780159221829</v>
      </c>
      <c r="G17" s="114">
        <f>E17/C17*100-100</f>
        <v>11.797133406835727</v>
      </c>
      <c r="H17" s="83">
        <v>657</v>
      </c>
      <c r="I17" s="83">
        <v>686</v>
      </c>
      <c r="J17" s="114">
        <f>I17/H17*100-100</f>
        <v>4.414003044140031</v>
      </c>
      <c r="K17" s="116">
        <f>H17/C17*100</f>
        <v>72.43660418963617</v>
      </c>
      <c r="L17" s="117">
        <f>I17/E17*100</f>
        <v>67.65285996055226</v>
      </c>
      <c r="M17" s="84">
        <v>372</v>
      </c>
      <c r="N17" s="31">
        <v>354</v>
      </c>
      <c r="O17" s="6"/>
    </row>
    <row r="18" spans="1:15" ht="17.25" customHeight="1">
      <c r="A18" s="12">
        <v>12</v>
      </c>
      <c r="B18" s="108" t="s">
        <v>222</v>
      </c>
      <c r="C18" s="83">
        <v>2327</v>
      </c>
      <c r="D18" s="114">
        <f t="shared" si="0"/>
        <v>2.355549256994777</v>
      </c>
      <c r="E18" s="109">
        <v>3126</v>
      </c>
      <c r="F18" s="114">
        <f>(E18*100/E$20)</f>
        <v>2.8904032325174986</v>
      </c>
      <c r="G18" s="114">
        <f>E18/C18*100-100</f>
        <v>34.33605500644609</v>
      </c>
      <c r="H18" s="83">
        <v>1726</v>
      </c>
      <c r="I18" s="83">
        <v>2502</v>
      </c>
      <c r="J18" s="114">
        <f>I18/H18*100-100</f>
        <v>44.959443800695254</v>
      </c>
      <c r="K18" s="116">
        <f>H18/C18*100</f>
        <v>74.172754619682</v>
      </c>
      <c r="L18" s="117">
        <f>I18/E18*100</f>
        <v>80.03838771593091</v>
      </c>
      <c r="M18" s="84">
        <v>637</v>
      </c>
      <c r="N18" s="31">
        <v>778</v>
      </c>
      <c r="O18" s="6"/>
    </row>
    <row r="19" spans="1:15" ht="17.25" customHeight="1">
      <c r="A19" s="12">
        <v>13</v>
      </c>
      <c r="B19" s="108" t="s">
        <v>223</v>
      </c>
      <c r="C19" s="84">
        <v>21263</v>
      </c>
      <c r="D19" s="114">
        <f t="shared" si="0"/>
        <v>21.523869295865893</v>
      </c>
      <c r="E19" s="109">
        <v>25258</v>
      </c>
      <c r="F19" s="114">
        <f>(E19*100/E$20)</f>
        <v>23.354384148089245</v>
      </c>
      <c r="G19" s="114">
        <f>E19/C19*100-100</f>
        <v>18.788505855241496</v>
      </c>
      <c r="H19" s="83">
        <v>13414</v>
      </c>
      <c r="I19" s="83">
        <v>16656</v>
      </c>
      <c r="J19" s="114">
        <f>I19/H19*100-100</f>
        <v>24.168778887729232</v>
      </c>
      <c r="K19" s="116">
        <f>H19/C19*100</f>
        <v>63.08611202558435</v>
      </c>
      <c r="L19" s="117">
        <f>I19/E19*100</f>
        <v>65.9434634571225</v>
      </c>
      <c r="M19" s="84">
        <v>991</v>
      </c>
      <c r="N19" s="31">
        <v>1390</v>
      </c>
      <c r="O19" s="6"/>
    </row>
    <row r="20" spans="1:15" ht="12.75">
      <c r="A20" s="12"/>
      <c r="B20" s="81" t="s">
        <v>158</v>
      </c>
      <c r="C20" s="120">
        <f>C7+C8</f>
        <v>98788</v>
      </c>
      <c r="D20" s="113" t="s">
        <v>162</v>
      </c>
      <c r="E20" s="120">
        <f>E7+E8</f>
        <v>108151</v>
      </c>
      <c r="F20" s="113" t="s">
        <v>162</v>
      </c>
      <c r="G20" s="114">
        <f>E20/C20*100-100</f>
        <v>9.47787180629227</v>
      </c>
      <c r="H20" s="120">
        <f>H7+H8</f>
        <v>72793</v>
      </c>
      <c r="I20" s="120">
        <f>I7+I8</f>
        <v>81839</v>
      </c>
      <c r="J20" s="114">
        <f>I20/H20*100-100</f>
        <v>12.427019081505094</v>
      </c>
      <c r="K20" s="123">
        <f>H20/C20*100</f>
        <v>73.68607523180954</v>
      </c>
      <c r="L20" s="124">
        <f>I20/E20*100</f>
        <v>75.67105250991669</v>
      </c>
      <c r="M20" s="120">
        <v>40676</v>
      </c>
      <c r="N20" s="120">
        <v>45621</v>
      </c>
      <c r="O20" s="6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/>
  <mergeCells count="8">
    <mergeCell ref="M1:N1"/>
    <mergeCell ref="A2:N2"/>
    <mergeCell ref="A4:A5"/>
    <mergeCell ref="B4:B5"/>
    <mergeCell ref="C4:G4"/>
    <mergeCell ref="H4:J4"/>
    <mergeCell ref="K4:L4"/>
    <mergeCell ref="M4:N4"/>
  </mergeCells>
  <printOptions/>
  <pageMargins left="0.31496062992125984" right="0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4"/>
  <sheetViews>
    <sheetView view="pageBreakPreview" zoomScale="66" zoomScaleSheetLayoutView="66" zoomScalePageLayoutView="0" workbookViewId="0" topLeftCell="A1">
      <selection activeCell="O2" sqref="O2"/>
    </sheetView>
  </sheetViews>
  <sheetFormatPr defaultColWidth="9.140625" defaultRowHeight="12.75"/>
  <cols>
    <col min="1" max="1" width="3.140625" style="0" customWidth="1"/>
    <col min="2" max="2" width="57.421875" style="0" customWidth="1"/>
    <col min="4" max="4" width="6.8515625" style="0" customWidth="1"/>
    <col min="6" max="7" width="7.00390625" style="0" customWidth="1"/>
    <col min="8" max="9" width="9.00390625" style="0" customWidth="1"/>
    <col min="10" max="10" width="7.57421875" style="0" customWidth="1"/>
    <col min="11" max="12" width="8.421875" style="0" customWidth="1"/>
    <col min="13" max="13" width="8.7109375" style="0" customWidth="1"/>
    <col min="14" max="14" width="8.140625" style="0" customWidth="1"/>
    <col min="15" max="16" width="7.00390625" style="0" customWidth="1"/>
    <col min="17" max="17" width="8.57421875" style="0" customWidth="1"/>
    <col min="18" max="18" width="7.8515625" style="0" customWidth="1"/>
    <col min="19" max="19" width="6.00390625" style="0" customWidth="1"/>
    <col min="20" max="20" width="5.8515625" style="0" customWidth="1"/>
    <col min="21" max="34" width="7.00390625" style="0" customWidth="1"/>
    <col min="35" max="36" width="6.7109375" style="0" customWidth="1"/>
    <col min="37" max="37" width="6.140625" style="0" customWidth="1"/>
  </cols>
  <sheetData>
    <row r="1" spans="1:36" ht="14.25" customHeight="1">
      <c r="A1" s="78"/>
      <c r="M1" s="286" t="s">
        <v>242</v>
      </c>
      <c r="N1" s="28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I1" s="286" t="s">
        <v>242</v>
      </c>
      <c r="AJ1" s="286"/>
    </row>
    <row r="2" spans="1:33" ht="24.75" customHeight="1">
      <c r="A2" s="290" t="s">
        <v>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6" ht="17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35"/>
      <c r="AI3" s="35"/>
      <c r="AJ3" s="35"/>
    </row>
    <row r="4" spans="1:37" ht="62.25" customHeight="1">
      <c r="A4" s="294" t="s">
        <v>28</v>
      </c>
      <c r="B4" s="296" t="s">
        <v>225</v>
      </c>
      <c r="C4" s="257" t="s">
        <v>159</v>
      </c>
      <c r="D4" s="257"/>
      <c r="E4" s="257"/>
      <c r="F4" s="257"/>
      <c r="G4" s="257"/>
      <c r="H4" s="259" t="s">
        <v>191</v>
      </c>
      <c r="I4" s="260"/>
      <c r="J4" s="261"/>
      <c r="K4" s="267" t="s">
        <v>167</v>
      </c>
      <c r="L4" s="267"/>
      <c r="M4" s="15" t="s">
        <v>243</v>
      </c>
      <c r="N4" s="15"/>
      <c r="O4" s="234" t="s">
        <v>244</v>
      </c>
      <c r="P4" s="236"/>
      <c r="Q4" s="234" t="s">
        <v>245</v>
      </c>
      <c r="R4" s="236"/>
      <c r="S4" s="234" t="s">
        <v>246</v>
      </c>
      <c r="T4" s="236"/>
      <c r="U4" s="234" t="s">
        <v>247</v>
      </c>
      <c r="V4" s="236"/>
      <c r="W4" s="234" t="s">
        <v>248</v>
      </c>
      <c r="X4" s="236"/>
      <c r="Y4" s="234" t="s">
        <v>249</v>
      </c>
      <c r="Z4" s="236"/>
      <c r="AA4" s="234" t="s">
        <v>250</v>
      </c>
      <c r="AB4" s="236"/>
      <c r="AC4" s="234" t="s">
        <v>251</v>
      </c>
      <c r="AD4" s="236"/>
      <c r="AE4" s="234" t="s">
        <v>252</v>
      </c>
      <c r="AF4" s="236"/>
      <c r="AG4" s="234" t="s">
        <v>253</v>
      </c>
      <c r="AH4" s="236"/>
      <c r="AI4" s="234" t="s">
        <v>254</v>
      </c>
      <c r="AJ4" s="236"/>
      <c r="AK4" s="6"/>
    </row>
    <row r="5" spans="1:37" ht="65.25" customHeight="1">
      <c r="A5" s="295"/>
      <c r="B5" s="297"/>
      <c r="C5" s="82">
        <v>2020</v>
      </c>
      <c r="D5" s="19" t="s">
        <v>161</v>
      </c>
      <c r="E5" s="15">
        <v>2021</v>
      </c>
      <c r="F5" s="19" t="s">
        <v>161</v>
      </c>
      <c r="G5" s="90" t="s">
        <v>164</v>
      </c>
      <c r="H5" s="15">
        <v>2020</v>
      </c>
      <c r="I5" s="15">
        <v>2021</v>
      </c>
      <c r="J5" s="90" t="s">
        <v>164</v>
      </c>
      <c r="K5" s="15">
        <v>2020</v>
      </c>
      <c r="L5" s="15">
        <v>2021</v>
      </c>
      <c r="M5" s="15">
        <v>2020</v>
      </c>
      <c r="N5" s="15">
        <v>2021</v>
      </c>
      <c r="O5" s="12">
        <v>2020</v>
      </c>
      <c r="P5" s="12">
        <v>2021</v>
      </c>
      <c r="Q5" s="12">
        <v>2020</v>
      </c>
      <c r="R5" s="12">
        <v>2021</v>
      </c>
      <c r="S5" s="12">
        <v>2020</v>
      </c>
      <c r="T5" s="12">
        <v>2021</v>
      </c>
      <c r="U5" s="12">
        <v>2020</v>
      </c>
      <c r="V5" s="12">
        <v>2021</v>
      </c>
      <c r="W5" s="12">
        <v>2020</v>
      </c>
      <c r="X5" s="12">
        <v>2021</v>
      </c>
      <c r="Y5" s="12">
        <v>2020</v>
      </c>
      <c r="Z5" s="12">
        <v>2021</v>
      </c>
      <c r="AA5" s="12">
        <v>2020</v>
      </c>
      <c r="AB5" s="12">
        <v>2021</v>
      </c>
      <c r="AC5" s="12">
        <v>2020</v>
      </c>
      <c r="AD5" s="12">
        <v>2021</v>
      </c>
      <c r="AE5" s="12">
        <v>2020</v>
      </c>
      <c r="AF5" s="12">
        <v>2021</v>
      </c>
      <c r="AG5" s="12">
        <v>2020</v>
      </c>
      <c r="AH5" s="12">
        <v>2021</v>
      </c>
      <c r="AI5" s="12">
        <v>2020</v>
      </c>
      <c r="AJ5" s="12">
        <v>2021</v>
      </c>
      <c r="AK5" s="6"/>
    </row>
    <row r="6" spans="1:37" ht="12.75">
      <c r="A6" s="12" t="s">
        <v>29</v>
      </c>
      <c r="B6" s="12" t="s">
        <v>31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55"/>
    </row>
    <row r="7" spans="1:37" ht="18" customHeight="1">
      <c r="A7" s="12">
        <v>1</v>
      </c>
      <c r="B7" s="97" t="s">
        <v>226</v>
      </c>
      <c r="C7" s="83">
        <v>82676</v>
      </c>
      <c r="D7" s="91">
        <f aca="true" t="shared" si="0" ref="D7:D21">(C7*100/C$23)</f>
        <v>9.206414959032367</v>
      </c>
      <c r="E7" s="86">
        <v>87981</v>
      </c>
      <c r="F7" s="91">
        <f aca="true" t="shared" si="1" ref="F7:F21">(E7*100/E$23)</f>
        <v>9.087172029428139</v>
      </c>
      <c r="G7" s="91">
        <f>E7/C7*100-100</f>
        <v>6.416614253229483</v>
      </c>
      <c r="H7" s="83">
        <v>72117</v>
      </c>
      <c r="I7" s="101">
        <v>80087</v>
      </c>
      <c r="J7" s="91">
        <f>I7/H7*100-100</f>
        <v>11.051485780051863</v>
      </c>
      <c r="K7" s="31">
        <f>H7/C7*100</f>
        <v>87.22845807731386</v>
      </c>
      <c r="L7" s="100">
        <f>I7/E7*100</f>
        <v>91.02760823359588</v>
      </c>
      <c r="M7" s="84">
        <v>8968</v>
      </c>
      <c r="N7" s="101">
        <v>8879</v>
      </c>
      <c r="O7" s="84">
        <v>11</v>
      </c>
      <c r="P7" s="83">
        <v>10</v>
      </c>
      <c r="Q7" s="84">
        <v>8707</v>
      </c>
      <c r="R7" s="83">
        <v>8605</v>
      </c>
      <c r="S7" s="84"/>
      <c r="T7" s="83"/>
      <c r="U7" s="84"/>
      <c r="V7" s="83"/>
      <c r="W7" s="84"/>
      <c r="X7" s="83">
        <v>1</v>
      </c>
      <c r="Y7" s="84">
        <v>217</v>
      </c>
      <c r="Z7" s="83">
        <v>206</v>
      </c>
      <c r="AA7" s="84"/>
      <c r="AB7" s="83"/>
      <c r="AC7" s="84"/>
      <c r="AD7" s="83"/>
      <c r="AE7" s="23">
        <v>33</v>
      </c>
      <c r="AF7" s="23">
        <v>57</v>
      </c>
      <c r="AG7" s="23"/>
      <c r="AH7" s="127"/>
      <c r="AI7" s="128"/>
      <c r="AJ7" s="127"/>
      <c r="AK7" s="6"/>
    </row>
    <row r="8" spans="1:37" ht="18" customHeight="1">
      <c r="A8" s="12">
        <v>2</v>
      </c>
      <c r="B8" s="97" t="s">
        <v>227</v>
      </c>
      <c r="C8" s="83">
        <v>13533</v>
      </c>
      <c r="D8" s="91">
        <f t="shared" si="0"/>
        <v>1.5069719584956338</v>
      </c>
      <c r="E8" s="86">
        <v>12595</v>
      </c>
      <c r="F8" s="91">
        <f t="shared" si="1"/>
        <v>1.3008823690415818</v>
      </c>
      <c r="G8" s="91">
        <f>E8/C8*100-100</f>
        <v>-6.931205202098582</v>
      </c>
      <c r="H8" s="83">
        <v>12450</v>
      </c>
      <c r="I8" s="101">
        <v>11468</v>
      </c>
      <c r="J8" s="91">
        <f>I8/H8*100-100</f>
        <v>-7.887550200803219</v>
      </c>
      <c r="K8" s="31">
        <f>H8/C8*100</f>
        <v>91.99733983595655</v>
      </c>
      <c r="L8" s="100">
        <f>I8/E8*100</f>
        <v>91.05200476379515</v>
      </c>
      <c r="M8" s="84">
        <v>5375</v>
      </c>
      <c r="N8" s="101">
        <v>5214</v>
      </c>
      <c r="O8" s="84">
        <v>16</v>
      </c>
      <c r="P8" s="83">
        <v>23</v>
      </c>
      <c r="Q8" s="84">
        <v>5229</v>
      </c>
      <c r="R8" s="83">
        <v>5080</v>
      </c>
      <c r="S8" s="84"/>
      <c r="T8" s="83"/>
      <c r="U8" s="84"/>
      <c r="V8" s="83"/>
      <c r="W8" s="84"/>
      <c r="X8" s="83"/>
      <c r="Y8" s="84"/>
      <c r="Z8" s="83">
        <v>1</v>
      </c>
      <c r="AA8" s="84"/>
      <c r="AB8" s="83"/>
      <c r="AC8" s="84">
        <v>4</v>
      </c>
      <c r="AD8" s="83">
        <v>1</v>
      </c>
      <c r="AE8" s="23">
        <v>126</v>
      </c>
      <c r="AF8" s="23">
        <v>109</v>
      </c>
      <c r="AG8" s="23"/>
      <c r="AH8" s="127"/>
      <c r="AI8" s="128"/>
      <c r="AJ8" s="127"/>
      <c r="AK8" s="6"/>
    </row>
    <row r="9" spans="1:37" ht="30.75" customHeight="1">
      <c r="A9" s="12">
        <v>3</v>
      </c>
      <c r="B9" s="97" t="s">
        <v>228</v>
      </c>
      <c r="C9" s="83">
        <v>21797</v>
      </c>
      <c r="D9" s="91">
        <f t="shared" si="0"/>
        <v>2.427212575137023</v>
      </c>
      <c r="E9" s="86">
        <v>17059</v>
      </c>
      <c r="F9" s="91">
        <f t="shared" si="1"/>
        <v>1.7619493714553667</v>
      </c>
      <c r="G9" s="91">
        <f>E9/C9*100-100</f>
        <v>-21.736936275634264</v>
      </c>
      <c r="H9" s="83">
        <v>20424</v>
      </c>
      <c r="I9" s="101">
        <v>16018</v>
      </c>
      <c r="J9" s="91">
        <f>I9/H9*100-100</f>
        <v>-21.572659616137884</v>
      </c>
      <c r="K9" s="31">
        <f>H9/C9*100</f>
        <v>93.70096802312244</v>
      </c>
      <c r="L9" s="100">
        <f>I9/E9*100</f>
        <v>93.89764933466206</v>
      </c>
      <c r="M9" s="84">
        <v>14352</v>
      </c>
      <c r="N9" s="101">
        <v>11145</v>
      </c>
      <c r="O9" s="84">
        <v>21</v>
      </c>
      <c r="P9" s="83">
        <v>21</v>
      </c>
      <c r="Q9" s="84">
        <v>14331</v>
      </c>
      <c r="R9" s="83">
        <v>11123</v>
      </c>
      <c r="S9" s="84"/>
      <c r="T9" s="83"/>
      <c r="U9" s="84"/>
      <c r="V9" s="83"/>
      <c r="W9" s="84"/>
      <c r="X9" s="83">
        <v>1</v>
      </c>
      <c r="Y9" s="84"/>
      <c r="Z9" s="83"/>
      <c r="AA9" s="84"/>
      <c r="AB9" s="83"/>
      <c r="AC9" s="84"/>
      <c r="AD9" s="83"/>
      <c r="AE9" s="23"/>
      <c r="AF9" s="23"/>
      <c r="AG9" s="23"/>
      <c r="AH9" s="127"/>
      <c r="AI9" s="128"/>
      <c r="AJ9" s="127"/>
      <c r="AK9" s="6"/>
    </row>
    <row r="10" spans="1:37" ht="25.5">
      <c r="A10" s="12">
        <v>4</v>
      </c>
      <c r="B10" s="97" t="s">
        <v>229</v>
      </c>
      <c r="C10" s="83">
        <v>1</v>
      </c>
      <c r="D10" s="91">
        <f t="shared" si="0"/>
        <v>0.00011135535051323681</v>
      </c>
      <c r="E10" s="86"/>
      <c r="F10" s="91">
        <f t="shared" si="1"/>
        <v>0</v>
      </c>
      <c r="G10" s="91"/>
      <c r="H10" s="83">
        <v>1</v>
      </c>
      <c r="I10" s="101"/>
      <c r="J10" s="91"/>
      <c r="K10" s="31"/>
      <c r="L10" s="100"/>
      <c r="M10" s="84"/>
      <c r="N10" s="101"/>
      <c r="O10" s="84"/>
      <c r="P10" s="83"/>
      <c r="Q10" s="84"/>
      <c r="R10" s="83"/>
      <c r="S10" s="84"/>
      <c r="T10" s="83"/>
      <c r="U10" s="84"/>
      <c r="V10" s="83"/>
      <c r="W10" s="84"/>
      <c r="X10" s="83"/>
      <c r="Y10" s="84"/>
      <c r="Z10" s="83"/>
      <c r="AA10" s="84"/>
      <c r="AB10" s="83"/>
      <c r="AC10" s="84"/>
      <c r="AD10" s="83"/>
      <c r="AE10" s="23"/>
      <c r="AF10" s="23"/>
      <c r="AG10" s="23"/>
      <c r="AH10" s="127"/>
      <c r="AI10" s="128"/>
      <c r="AJ10" s="127"/>
      <c r="AK10" s="6"/>
    </row>
    <row r="11" spans="1:37" ht="25.5">
      <c r="A11" s="12">
        <v>5</v>
      </c>
      <c r="B11" s="97" t="s">
        <v>230</v>
      </c>
      <c r="C11" s="83">
        <v>587</v>
      </c>
      <c r="D11" s="91">
        <f t="shared" si="0"/>
        <v>0.06536559075127</v>
      </c>
      <c r="E11" s="86">
        <v>587</v>
      </c>
      <c r="F11" s="91">
        <f t="shared" si="1"/>
        <v>0.06062865824751159</v>
      </c>
      <c r="G11" s="91">
        <f aca="true" t="shared" si="2" ref="G11:G21">E11/C11*100-100</f>
        <v>0</v>
      </c>
      <c r="H11" s="83">
        <v>555</v>
      </c>
      <c r="I11" s="101">
        <v>568</v>
      </c>
      <c r="J11" s="91">
        <f aca="true" t="shared" si="3" ref="J11:J21">I11/H11*100-100</f>
        <v>2.3423423423423344</v>
      </c>
      <c r="K11" s="31">
        <f aca="true" t="shared" si="4" ref="K11:K21">H11/C11*100</f>
        <v>94.54855195911414</v>
      </c>
      <c r="L11" s="100">
        <f aca="true" t="shared" si="5" ref="L11:L21">I11/E11*100</f>
        <v>96.76320272572401</v>
      </c>
      <c r="M11" s="84">
        <v>293</v>
      </c>
      <c r="N11" s="101">
        <v>319</v>
      </c>
      <c r="O11" s="84"/>
      <c r="P11" s="83"/>
      <c r="Q11" s="84">
        <v>293</v>
      </c>
      <c r="R11" s="83">
        <v>319</v>
      </c>
      <c r="S11" s="84"/>
      <c r="T11" s="83"/>
      <c r="U11" s="84"/>
      <c r="V11" s="83"/>
      <c r="W11" s="84"/>
      <c r="X11" s="83"/>
      <c r="Y11" s="84"/>
      <c r="Z11" s="83"/>
      <c r="AA11" s="84"/>
      <c r="AB11" s="83"/>
      <c r="AC11" s="84"/>
      <c r="AD11" s="83"/>
      <c r="AE11" s="23"/>
      <c r="AF11" s="23"/>
      <c r="AG11" s="23"/>
      <c r="AH11" s="127"/>
      <c r="AI11" s="128"/>
      <c r="AJ11" s="127"/>
      <c r="AK11" s="6"/>
    </row>
    <row r="12" spans="1:37" ht="24" customHeight="1">
      <c r="A12" s="12">
        <v>6</v>
      </c>
      <c r="B12" s="97" t="s">
        <v>231</v>
      </c>
      <c r="C12" s="83">
        <v>337576</v>
      </c>
      <c r="D12" s="91">
        <f t="shared" si="0"/>
        <v>37.59089380485643</v>
      </c>
      <c r="E12" s="86">
        <v>366601</v>
      </c>
      <c r="F12" s="91">
        <f t="shared" si="1"/>
        <v>37.864611145137985</v>
      </c>
      <c r="G12" s="91">
        <f t="shared" si="2"/>
        <v>8.598063843401178</v>
      </c>
      <c r="H12" s="83">
        <v>306649</v>
      </c>
      <c r="I12" s="101">
        <v>324189</v>
      </c>
      <c r="J12" s="91">
        <f t="shared" si="3"/>
        <v>5.719894733066127</v>
      </c>
      <c r="K12" s="31">
        <f t="shared" si="4"/>
        <v>90.83850747683485</v>
      </c>
      <c r="L12" s="100">
        <f t="shared" si="5"/>
        <v>88.43101900976811</v>
      </c>
      <c r="M12" s="84">
        <v>211005</v>
      </c>
      <c r="N12" s="101">
        <v>237725</v>
      </c>
      <c r="O12" s="84">
        <v>62</v>
      </c>
      <c r="P12" s="83">
        <v>47</v>
      </c>
      <c r="Q12" s="84">
        <v>207100</v>
      </c>
      <c r="R12" s="83">
        <v>232442</v>
      </c>
      <c r="S12" s="84">
        <v>4</v>
      </c>
      <c r="T12" s="83"/>
      <c r="U12" s="84"/>
      <c r="V12" s="83"/>
      <c r="W12" s="84">
        <v>3426</v>
      </c>
      <c r="X12" s="83">
        <v>4180</v>
      </c>
      <c r="Y12" s="84">
        <v>205</v>
      </c>
      <c r="Z12" s="83">
        <v>98</v>
      </c>
      <c r="AA12" s="84"/>
      <c r="AB12" s="83"/>
      <c r="AC12" s="84"/>
      <c r="AD12" s="83"/>
      <c r="AE12" s="23">
        <v>206</v>
      </c>
      <c r="AF12" s="23">
        <v>958</v>
      </c>
      <c r="AG12" s="23"/>
      <c r="AH12" s="127"/>
      <c r="AI12" s="128"/>
      <c r="AJ12" s="127"/>
      <c r="AK12" s="6"/>
    </row>
    <row r="13" spans="1:37" ht="35.25" customHeight="1">
      <c r="A13" s="12">
        <v>7</v>
      </c>
      <c r="B13" s="97" t="s">
        <v>232</v>
      </c>
      <c r="C13" s="83">
        <v>2085</v>
      </c>
      <c r="D13" s="91">
        <f t="shared" si="0"/>
        <v>0.23217590582009875</v>
      </c>
      <c r="E13" s="86">
        <v>2153</v>
      </c>
      <c r="F13" s="91">
        <f t="shared" si="1"/>
        <v>0.22237393732008937</v>
      </c>
      <c r="G13" s="91">
        <f t="shared" si="2"/>
        <v>3.261390887290162</v>
      </c>
      <c r="H13" s="83">
        <v>1965</v>
      </c>
      <c r="I13" s="101">
        <v>2000</v>
      </c>
      <c r="J13" s="91">
        <f t="shared" si="3"/>
        <v>1.7811704834605564</v>
      </c>
      <c r="K13" s="31">
        <f t="shared" si="4"/>
        <v>94.24460431654677</v>
      </c>
      <c r="L13" s="100">
        <f t="shared" si="5"/>
        <v>92.89363678588016</v>
      </c>
      <c r="M13" s="84">
        <v>636</v>
      </c>
      <c r="N13" s="101">
        <v>618</v>
      </c>
      <c r="O13" s="84">
        <v>19</v>
      </c>
      <c r="P13" s="83">
        <v>22</v>
      </c>
      <c r="Q13" s="84">
        <v>617</v>
      </c>
      <c r="R13" s="83">
        <v>595</v>
      </c>
      <c r="S13" s="84"/>
      <c r="T13" s="83"/>
      <c r="U13" s="84"/>
      <c r="V13" s="83"/>
      <c r="W13" s="84"/>
      <c r="X13" s="83"/>
      <c r="Y13" s="84"/>
      <c r="Z13" s="83">
        <v>1</v>
      </c>
      <c r="AA13" s="84"/>
      <c r="AB13" s="83"/>
      <c r="AC13" s="84"/>
      <c r="AD13" s="83"/>
      <c r="AE13" s="23"/>
      <c r="AF13" s="23"/>
      <c r="AG13" s="23"/>
      <c r="AH13" s="127"/>
      <c r="AI13" s="128"/>
      <c r="AJ13" s="127"/>
      <c r="AK13" s="6"/>
    </row>
    <row r="14" spans="1:37" ht="30.75" customHeight="1">
      <c r="A14" s="12">
        <v>8</v>
      </c>
      <c r="B14" s="97" t="s">
        <v>233</v>
      </c>
      <c r="C14" s="83">
        <v>51454</v>
      </c>
      <c r="D14" s="91">
        <f t="shared" si="0"/>
        <v>5.729678205308087</v>
      </c>
      <c r="E14" s="86">
        <v>86503</v>
      </c>
      <c r="F14" s="91">
        <f t="shared" si="1"/>
        <v>8.934515884811747</v>
      </c>
      <c r="G14" s="91">
        <f t="shared" si="2"/>
        <v>68.11715318536946</v>
      </c>
      <c r="H14" s="83">
        <v>46540</v>
      </c>
      <c r="I14" s="101">
        <v>74574</v>
      </c>
      <c r="J14" s="91">
        <f t="shared" si="3"/>
        <v>60.236355822947985</v>
      </c>
      <c r="K14" s="31">
        <f t="shared" si="4"/>
        <v>90.44972208185953</v>
      </c>
      <c r="L14" s="100">
        <f t="shared" si="5"/>
        <v>86.20972683028334</v>
      </c>
      <c r="M14" s="84">
        <v>17263</v>
      </c>
      <c r="N14" s="101">
        <v>29338</v>
      </c>
      <c r="O14" s="84">
        <v>554</v>
      </c>
      <c r="P14" s="83">
        <v>1631</v>
      </c>
      <c r="Q14" s="84">
        <v>16709</v>
      </c>
      <c r="R14" s="83">
        <v>27707</v>
      </c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23"/>
      <c r="AF14" s="23"/>
      <c r="AG14" s="23"/>
      <c r="AH14" s="127"/>
      <c r="AI14" s="128"/>
      <c r="AJ14" s="127"/>
      <c r="AK14" s="6"/>
    </row>
    <row r="15" spans="1:37" ht="20.25" customHeight="1">
      <c r="A15" s="12">
        <v>9</v>
      </c>
      <c r="B15" s="97" t="s">
        <v>234</v>
      </c>
      <c r="C15" s="83">
        <v>3</v>
      </c>
      <c r="D15" s="91">
        <f t="shared" si="0"/>
        <v>0.00033406605153971043</v>
      </c>
      <c r="E15" s="86">
        <v>2</v>
      </c>
      <c r="F15" s="91">
        <f t="shared" si="1"/>
        <v>0.00020657123764058463</v>
      </c>
      <c r="G15" s="91">
        <f t="shared" si="2"/>
        <v>-33.33333333333334</v>
      </c>
      <c r="H15" s="83">
        <v>3</v>
      </c>
      <c r="I15" s="101">
        <v>1</v>
      </c>
      <c r="J15" s="91">
        <f t="shared" si="3"/>
        <v>-66.66666666666667</v>
      </c>
      <c r="K15" s="31">
        <f t="shared" si="4"/>
        <v>100</v>
      </c>
      <c r="L15" s="100">
        <f t="shared" si="5"/>
        <v>50</v>
      </c>
      <c r="M15" s="84">
        <v>2</v>
      </c>
      <c r="N15" s="101">
        <v>1</v>
      </c>
      <c r="O15" s="84"/>
      <c r="P15" s="83"/>
      <c r="Q15" s="84">
        <v>2</v>
      </c>
      <c r="R15" s="83">
        <v>1</v>
      </c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23"/>
      <c r="AF15" s="23"/>
      <c r="AG15" s="23"/>
      <c r="AH15" s="127"/>
      <c r="AI15" s="128"/>
      <c r="AJ15" s="127"/>
      <c r="AK15" s="6"/>
    </row>
    <row r="16" spans="1:37" ht="20.25" customHeight="1">
      <c r="A16" s="12">
        <v>10</v>
      </c>
      <c r="B16" s="97" t="s">
        <v>235</v>
      </c>
      <c r="C16" s="83">
        <v>8638</v>
      </c>
      <c r="D16" s="91">
        <f t="shared" si="0"/>
        <v>0.9618875177333396</v>
      </c>
      <c r="E16" s="86">
        <v>10295</v>
      </c>
      <c r="F16" s="91">
        <f t="shared" si="1"/>
        <v>1.0633254457549095</v>
      </c>
      <c r="G16" s="91">
        <f t="shared" si="2"/>
        <v>19.182681176198187</v>
      </c>
      <c r="H16" s="84">
        <v>7638</v>
      </c>
      <c r="I16" s="101">
        <v>8911</v>
      </c>
      <c r="J16" s="91">
        <f t="shared" si="3"/>
        <v>16.66666666666667</v>
      </c>
      <c r="K16" s="31">
        <f t="shared" si="4"/>
        <v>88.42324612178744</v>
      </c>
      <c r="L16" s="100">
        <f t="shared" si="5"/>
        <v>86.55658086449732</v>
      </c>
      <c r="M16" s="84">
        <v>4583</v>
      </c>
      <c r="N16" s="101">
        <v>5883</v>
      </c>
      <c r="O16" s="84"/>
      <c r="P16" s="83"/>
      <c r="Q16" s="84">
        <v>4583</v>
      </c>
      <c r="R16" s="83">
        <v>5883</v>
      </c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23"/>
      <c r="AF16" s="23"/>
      <c r="AG16" s="23"/>
      <c r="AH16" s="127"/>
      <c r="AI16" s="128"/>
      <c r="AJ16" s="127"/>
      <c r="AK16" s="6"/>
    </row>
    <row r="17" spans="1:37" ht="21.75" customHeight="1">
      <c r="A17" s="12">
        <v>11</v>
      </c>
      <c r="B17" s="97" t="s">
        <v>236</v>
      </c>
      <c r="C17" s="84">
        <v>25207</v>
      </c>
      <c r="D17" s="91">
        <f t="shared" si="0"/>
        <v>2.8069343203871604</v>
      </c>
      <c r="E17" s="86">
        <v>24568</v>
      </c>
      <c r="F17" s="91">
        <f t="shared" si="1"/>
        <v>2.5375210831769417</v>
      </c>
      <c r="G17" s="91">
        <f t="shared" si="2"/>
        <v>-2.535010116237558</v>
      </c>
      <c r="H17" s="84">
        <v>24380</v>
      </c>
      <c r="I17" s="101">
        <v>23568</v>
      </c>
      <c r="J17" s="91">
        <f t="shared" si="3"/>
        <v>-3.3305988515176352</v>
      </c>
      <c r="K17" s="31">
        <f t="shared" si="4"/>
        <v>96.71916531122308</v>
      </c>
      <c r="L17" s="100">
        <f t="shared" si="5"/>
        <v>95.9296646043634</v>
      </c>
      <c r="M17" s="84">
        <v>18670</v>
      </c>
      <c r="N17" s="101">
        <v>18575</v>
      </c>
      <c r="O17" s="84">
        <v>14</v>
      </c>
      <c r="P17" s="83">
        <v>3</v>
      </c>
      <c r="Q17" s="84">
        <v>17680</v>
      </c>
      <c r="R17" s="83">
        <v>17728</v>
      </c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23">
        <v>1</v>
      </c>
      <c r="AF17" s="23"/>
      <c r="AG17" s="23">
        <v>975</v>
      </c>
      <c r="AH17" s="127">
        <v>844</v>
      </c>
      <c r="AI17" s="128"/>
      <c r="AJ17" s="127"/>
      <c r="AK17" s="6"/>
    </row>
    <row r="18" spans="1:37" ht="18.75" customHeight="1">
      <c r="A18" s="12">
        <v>12</v>
      </c>
      <c r="B18" s="97" t="s">
        <v>237</v>
      </c>
      <c r="C18" s="84">
        <v>257528</v>
      </c>
      <c r="D18" s="91">
        <f t="shared" si="0"/>
        <v>28.67712070697285</v>
      </c>
      <c r="E18" s="86">
        <v>273402</v>
      </c>
      <c r="F18" s="91">
        <f t="shared" si="1"/>
        <v>28.23849475670556</v>
      </c>
      <c r="G18" s="91">
        <f t="shared" si="2"/>
        <v>6.163989935075037</v>
      </c>
      <c r="H18" s="84">
        <v>241192</v>
      </c>
      <c r="I18" s="101">
        <v>252669</v>
      </c>
      <c r="J18" s="91">
        <f t="shared" si="3"/>
        <v>4.758449699824197</v>
      </c>
      <c r="K18" s="31">
        <f t="shared" si="4"/>
        <v>93.65661209654873</v>
      </c>
      <c r="L18" s="100">
        <f t="shared" si="5"/>
        <v>92.41666118024008</v>
      </c>
      <c r="M18" s="84">
        <v>112892</v>
      </c>
      <c r="N18" s="101">
        <v>123584</v>
      </c>
      <c r="O18" s="84">
        <v>12022</v>
      </c>
      <c r="P18" s="83">
        <v>13673</v>
      </c>
      <c r="Q18" s="84">
        <v>88276</v>
      </c>
      <c r="R18" s="83">
        <v>96916</v>
      </c>
      <c r="S18" s="84"/>
      <c r="T18" s="83"/>
      <c r="U18" s="84"/>
      <c r="V18" s="83"/>
      <c r="W18" s="84"/>
      <c r="X18" s="83">
        <v>1</v>
      </c>
      <c r="Y18" s="84">
        <v>6385</v>
      </c>
      <c r="Z18" s="83">
        <v>6284</v>
      </c>
      <c r="AA18" s="84">
        <v>3837</v>
      </c>
      <c r="AB18" s="83">
        <v>4518</v>
      </c>
      <c r="AC18" s="84">
        <v>14</v>
      </c>
      <c r="AD18" s="83">
        <v>15</v>
      </c>
      <c r="AE18" s="23">
        <v>2357</v>
      </c>
      <c r="AF18" s="23">
        <v>2177</v>
      </c>
      <c r="AG18" s="23"/>
      <c r="AH18" s="127"/>
      <c r="AI18" s="128"/>
      <c r="AJ18" s="127"/>
      <c r="AK18" s="6"/>
    </row>
    <row r="19" spans="1:37" ht="16.5" customHeight="1">
      <c r="A19" s="12">
        <v>13</v>
      </c>
      <c r="B19" s="97" t="s">
        <v>238</v>
      </c>
      <c r="C19" s="84">
        <v>81305</v>
      </c>
      <c r="D19" s="91">
        <f t="shared" si="0"/>
        <v>9.05374677347872</v>
      </c>
      <c r="E19" s="86">
        <v>74530</v>
      </c>
      <c r="F19" s="91">
        <f t="shared" si="1"/>
        <v>7.697877170676387</v>
      </c>
      <c r="G19" s="91">
        <f t="shared" si="2"/>
        <v>-8.332820859725715</v>
      </c>
      <c r="H19" s="84">
        <v>75545</v>
      </c>
      <c r="I19" s="101">
        <v>67691</v>
      </c>
      <c r="J19" s="91">
        <f t="shared" si="3"/>
        <v>-10.396452445562247</v>
      </c>
      <c r="K19" s="31">
        <f t="shared" si="4"/>
        <v>92.9155648484103</v>
      </c>
      <c r="L19" s="100">
        <f t="shared" si="5"/>
        <v>90.82382933047096</v>
      </c>
      <c r="M19" s="84">
        <v>28720</v>
      </c>
      <c r="N19" s="101">
        <v>29201</v>
      </c>
      <c r="O19" s="84">
        <v>147</v>
      </c>
      <c r="P19" s="83">
        <v>124</v>
      </c>
      <c r="Q19" s="84">
        <v>26341</v>
      </c>
      <c r="R19" s="83">
        <v>27038</v>
      </c>
      <c r="S19" s="84"/>
      <c r="T19" s="83"/>
      <c r="U19" s="84"/>
      <c r="V19" s="83"/>
      <c r="W19" s="84"/>
      <c r="X19" s="83"/>
      <c r="Y19" s="84">
        <v>224</v>
      </c>
      <c r="Z19" s="83">
        <v>183</v>
      </c>
      <c r="AA19" s="84"/>
      <c r="AB19" s="83"/>
      <c r="AC19" s="84">
        <v>17</v>
      </c>
      <c r="AD19" s="83">
        <v>16</v>
      </c>
      <c r="AE19" s="23">
        <v>1991</v>
      </c>
      <c r="AF19" s="23">
        <v>1840</v>
      </c>
      <c r="AG19" s="23"/>
      <c r="AH19" s="127"/>
      <c r="AI19" s="128"/>
      <c r="AJ19" s="127"/>
      <c r="AK19" s="6"/>
    </row>
    <row r="20" spans="1:37" ht="31.5" customHeight="1">
      <c r="A20" s="12">
        <v>14</v>
      </c>
      <c r="B20" s="97" t="s">
        <v>239</v>
      </c>
      <c r="C20" s="84">
        <v>2537</v>
      </c>
      <c r="D20" s="91">
        <f t="shared" si="0"/>
        <v>0.2825085242520818</v>
      </c>
      <c r="E20" s="86">
        <v>1013</v>
      </c>
      <c r="F20" s="91">
        <f t="shared" si="1"/>
        <v>0.10462833186495613</v>
      </c>
      <c r="G20" s="91">
        <f t="shared" si="2"/>
        <v>-60.07094994087505</v>
      </c>
      <c r="H20" s="84">
        <v>2071</v>
      </c>
      <c r="I20" s="101">
        <v>855</v>
      </c>
      <c r="J20" s="91">
        <f t="shared" si="3"/>
        <v>-58.715596330275226</v>
      </c>
      <c r="K20" s="31">
        <f t="shared" si="4"/>
        <v>81.63184864012614</v>
      </c>
      <c r="L20" s="100">
        <f t="shared" si="5"/>
        <v>84.40276406712735</v>
      </c>
      <c r="M20" s="84">
        <v>617</v>
      </c>
      <c r="N20" s="101">
        <v>193</v>
      </c>
      <c r="O20" s="84"/>
      <c r="P20" s="83"/>
      <c r="Q20" s="84">
        <v>617</v>
      </c>
      <c r="R20" s="83">
        <v>193</v>
      </c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23"/>
      <c r="AF20" s="23"/>
      <c r="AG20" s="23"/>
      <c r="AH20" s="127"/>
      <c r="AI20" s="128"/>
      <c r="AJ20" s="127"/>
      <c r="AK20" s="6"/>
    </row>
    <row r="21" spans="1:37" ht="22.5" customHeight="1">
      <c r="A21" s="12">
        <v>15</v>
      </c>
      <c r="B21" s="97" t="s">
        <v>240</v>
      </c>
      <c r="C21" s="84">
        <v>13099</v>
      </c>
      <c r="D21" s="91">
        <f t="shared" si="0"/>
        <v>1.458643736372889</v>
      </c>
      <c r="E21" s="86">
        <v>10900</v>
      </c>
      <c r="F21" s="91">
        <f t="shared" si="1"/>
        <v>1.1258132451411862</v>
      </c>
      <c r="G21" s="91">
        <f t="shared" si="2"/>
        <v>-16.7875410336667</v>
      </c>
      <c r="H21" s="84">
        <v>11745</v>
      </c>
      <c r="I21" s="101">
        <v>9456</v>
      </c>
      <c r="J21" s="91">
        <f t="shared" si="3"/>
        <v>-19.489144316730517</v>
      </c>
      <c r="K21" s="31">
        <f t="shared" si="4"/>
        <v>89.66333307886099</v>
      </c>
      <c r="L21" s="100">
        <f t="shared" si="5"/>
        <v>86.75229357798166</v>
      </c>
      <c r="M21" s="84">
        <v>9722</v>
      </c>
      <c r="N21" s="101">
        <v>7449</v>
      </c>
      <c r="O21" s="84">
        <v>2</v>
      </c>
      <c r="P21" s="83">
        <v>1</v>
      </c>
      <c r="Q21" s="84">
        <v>8135</v>
      </c>
      <c r="R21" s="83">
        <v>5384</v>
      </c>
      <c r="S21" s="84">
        <v>2</v>
      </c>
      <c r="T21" s="83"/>
      <c r="U21" s="84">
        <v>1583</v>
      </c>
      <c r="V21" s="83">
        <v>2064</v>
      </c>
      <c r="W21" s="84"/>
      <c r="X21" s="83"/>
      <c r="Y21" s="84"/>
      <c r="Z21" s="83"/>
      <c r="AA21" s="84"/>
      <c r="AB21" s="83"/>
      <c r="AC21" s="84"/>
      <c r="AD21" s="83"/>
      <c r="AE21" s="23"/>
      <c r="AF21" s="23"/>
      <c r="AG21" s="23"/>
      <c r="AH21" s="127"/>
      <c r="AI21" s="128"/>
      <c r="AJ21" s="127"/>
      <c r="AK21" s="6"/>
    </row>
    <row r="22" spans="1:37" ht="27" customHeight="1">
      <c r="A22" s="12">
        <v>16</v>
      </c>
      <c r="B22" s="97" t="s">
        <v>241</v>
      </c>
      <c r="C22" s="84"/>
      <c r="D22" s="91"/>
      <c r="E22" s="86"/>
      <c r="F22" s="91"/>
      <c r="G22" s="91"/>
      <c r="H22" s="84"/>
      <c r="I22" s="101"/>
      <c r="J22" s="91"/>
      <c r="K22" s="31"/>
      <c r="L22" s="100"/>
      <c r="M22" s="84"/>
      <c r="N22" s="101"/>
      <c r="O22" s="84"/>
      <c r="P22" s="31"/>
      <c r="Q22" s="91"/>
      <c r="R22" s="31"/>
      <c r="S22" s="91"/>
      <c r="T22" s="31"/>
      <c r="U22" s="91"/>
      <c r="V22" s="31"/>
      <c r="W22" s="91"/>
      <c r="X22" s="31"/>
      <c r="Y22" s="91"/>
      <c r="Z22" s="31"/>
      <c r="AA22" s="91"/>
      <c r="AB22" s="31"/>
      <c r="AC22" s="91"/>
      <c r="AD22" s="31"/>
      <c r="AE22" s="91"/>
      <c r="AF22" s="31"/>
      <c r="AG22" s="91"/>
      <c r="AH22" s="86"/>
      <c r="AI22" s="87"/>
      <c r="AJ22" s="86"/>
      <c r="AK22" s="6"/>
    </row>
    <row r="23" spans="1:37" ht="21.75" customHeight="1">
      <c r="A23" s="12">
        <v>17</v>
      </c>
      <c r="B23" s="98" t="s">
        <v>158</v>
      </c>
      <c r="C23" s="58">
        <f>SUM(C7:C22)</f>
        <v>898026</v>
      </c>
      <c r="D23" s="99" t="s">
        <v>162</v>
      </c>
      <c r="E23" s="58">
        <f>SUM(E7:E22)</f>
        <v>968189</v>
      </c>
      <c r="F23" s="99" t="s">
        <v>162</v>
      </c>
      <c r="G23" s="91">
        <f>E23/C23*100-100</f>
        <v>7.813025458060238</v>
      </c>
      <c r="H23" s="102">
        <f>SUM(H7:H22)</f>
        <v>823275</v>
      </c>
      <c r="I23" s="103">
        <f>SUM(I7:I22)</f>
        <v>872055</v>
      </c>
      <c r="J23" s="91">
        <f>I23/H23*100-100</f>
        <v>5.925116151954086</v>
      </c>
      <c r="K23" s="104">
        <f>H23/C23*100</f>
        <v>91.67607619378504</v>
      </c>
      <c r="L23" s="106">
        <f>I23/E23*100</f>
        <v>90.07074032033002</v>
      </c>
      <c r="M23" s="58">
        <f aca="true" t="shared" si="6" ref="M23:AJ23">SUM(M7:M22)</f>
        <v>433098</v>
      </c>
      <c r="N23" s="106">
        <f t="shared" si="6"/>
        <v>478124</v>
      </c>
      <c r="O23" s="58">
        <f t="shared" si="6"/>
        <v>12868</v>
      </c>
      <c r="P23" s="58">
        <f t="shared" si="6"/>
        <v>15555</v>
      </c>
      <c r="Q23" s="58">
        <f t="shared" si="6"/>
        <v>398620</v>
      </c>
      <c r="R23" s="58">
        <f t="shared" si="6"/>
        <v>439014</v>
      </c>
      <c r="S23" s="58">
        <f t="shared" si="6"/>
        <v>6</v>
      </c>
      <c r="T23" s="58">
        <f t="shared" si="6"/>
        <v>0</v>
      </c>
      <c r="U23" s="58">
        <f t="shared" si="6"/>
        <v>1583</v>
      </c>
      <c r="V23" s="58">
        <f t="shared" si="6"/>
        <v>2064</v>
      </c>
      <c r="W23" s="58">
        <f t="shared" si="6"/>
        <v>3426</v>
      </c>
      <c r="X23" s="58">
        <f t="shared" si="6"/>
        <v>4183</v>
      </c>
      <c r="Y23" s="58">
        <f t="shared" si="6"/>
        <v>7031</v>
      </c>
      <c r="Z23" s="58">
        <f t="shared" si="6"/>
        <v>6773</v>
      </c>
      <c r="AA23" s="58">
        <f t="shared" si="6"/>
        <v>3837</v>
      </c>
      <c r="AB23" s="58">
        <f t="shared" si="6"/>
        <v>4518</v>
      </c>
      <c r="AC23" s="58">
        <f t="shared" si="6"/>
        <v>35</v>
      </c>
      <c r="AD23" s="58">
        <f t="shared" si="6"/>
        <v>32</v>
      </c>
      <c r="AE23" s="58">
        <f t="shared" si="6"/>
        <v>4714</v>
      </c>
      <c r="AF23" s="58">
        <f t="shared" si="6"/>
        <v>5141</v>
      </c>
      <c r="AG23" s="58">
        <f t="shared" si="6"/>
        <v>975</v>
      </c>
      <c r="AH23" s="58">
        <f t="shared" si="6"/>
        <v>844</v>
      </c>
      <c r="AI23" s="58">
        <f t="shared" si="6"/>
        <v>0</v>
      </c>
      <c r="AJ23" s="58">
        <f t="shared" si="6"/>
        <v>0</v>
      </c>
      <c r="AK23" s="92"/>
    </row>
    <row r="24" spans="1:37" ht="12.75">
      <c r="A24" s="125"/>
      <c r="B24" s="125"/>
      <c r="C24" s="125"/>
      <c r="D24" s="125"/>
      <c r="E24" s="125"/>
      <c r="F24" s="125"/>
      <c r="G24" s="126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9"/>
    </row>
  </sheetData>
  <sheetProtection/>
  <mergeCells count="19">
    <mergeCell ref="AI4:AJ4"/>
    <mergeCell ref="O4:P4"/>
    <mergeCell ref="Q4:R4"/>
    <mergeCell ref="S4:T4"/>
    <mergeCell ref="U4:V4"/>
    <mergeCell ref="W4:X4"/>
    <mergeCell ref="Y4:Z4"/>
    <mergeCell ref="AA4:AB4"/>
    <mergeCell ref="AC4:AD4"/>
    <mergeCell ref="AI1:AJ1"/>
    <mergeCell ref="AE4:AF4"/>
    <mergeCell ref="M1:N1"/>
    <mergeCell ref="A4:A5"/>
    <mergeCell ref="B4:B5"/>
    <mergeCell ref="C4:G4"/>
    <mergeCell ref="H4:J4"/>
    <mergeCell ref="K4:L4"/>
    <mergeCell ref="A2:N2"/>
    <mergeCell ref="AG4:AH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216"/>
  <sheetViews>
    <sheetView view="pageBreakPreview" zoomScale="60" zoomScalePageLayoutView="0" workbookViewId="0" topLeftCell="B1">
      <selection activeCell="O47" sqref="O47"/>
    </sheetView>
  </sheetViews>
  <sheetFormatPr defaultColWidth="9.140625" defaultRowHeight="12.75"/>
  <cols>
    <col min="1" max="1" width="2.7109375" style="0" hidden="1" customWidth="1"/>
    <col min="2" max="2" width="4.00390625" style="0" customWidth="1"/>
    <col min="3" max="3" width="6.57421875" style="0" customWidth="1"/>
    <col min="4" max="4" width="20.57421875" style="0" customWidth="1"/>
    <col min="5" max="5" width="39.140625" style="0" customWidth="1"/>
    <col min="6" max="6" width="11.8515625" style="0" customWidth="1"/>
    <col min="7" max="7" width="7.8515625" style="0" customWidth="1"/>
    <col min="8" max="8" width="6.7109375" style="0" customWidth="1"/>
    <col min="9" max="9" width="10.140625" style="0" customWidth="1"/>
    <col min="10" max="10" width="8.421875" style="0" customWidth="1"/>
    <col min="11" max="11" width="11.00390625" style="0" customWidth="1"/>
    <col min="12" max="12" width="9.28125" style="0" customWidth="1"/>
  </cols>
  <sheetData>
    <row r="1" spans="10:11" ht="12.75" customHeight="1">
      <c r="J1" s="286" t="s">
        <v>307</v>
      </c>
      <c r="K1" s="286"/>
    </row>
    <row r="2" spans="2:12" ht="53.25" customHeight="1">
      <c r="B2" s="283" t="s">
        <v>12</v>
      </c>
      <c r="C2" s="283"/>
      <c r="D2" s="283"/>
      <c r="E2" s="283"/>
      <c r="F2" s="283"/>
      <c r="G2" s="283"/>
      <c r="H2" s="283"/>
      <c r="I2" s="283"/>
      <c r="J2" s="283"/>
      <c r="K2" s="283"/>
      <c r="L2" s="140"/>
    </row>
    <row r="3" spans="2:12" ht="0.7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40"/>
    </row>
    <row r="4" spans="1:12" ht="22.5" customHeight="1">
      <c r="A4" s="130"/>
      <c r="B4" s="267" t="s">
        <v>28</v>
      </c>
      <c r="C4" s="319"/>
      <c r="D4" s="319"/>
      <c r="E4" s="319"/>
      <c r="F4" s="291" t="s">
        <v>300</v>
      </c>
      <c r="G4" s="292"/>
      <c r="H4" s="292"/>
      <c r="I4" s="292"/>
      <c r="J4" s="292"/>
      <c r="K4" s="293"/>
      <c r="L4" s="6"/>
    </row>
    <row r="5" spans="1:12" ht="16.5" customHeight="1">
      <c r="A5" s="130"/>
      <c r="B5" s="267"/>
      <c r="C5" s="319"/>
      <c r="D5" s="319"/>
      <c r="E5" s="319"/>
      <c r="F5" s="291" t="s">
        <v>301</v>
      </c>
      <c r="G5" s="292"/>
      <c r="H5" s="292"/>
      <c r="I5" s="292"/>
      <c r="J5" s="292"/>
      <c r="K5" s="293"/>
      <c r="L5" s="6"/>
    </row>
    <row r="6" spans="1:12" ht="28.5" customHeight="1">
      <c r="A6" s="130"/>
      <c r="B6" s="267"/>
      <c r="C6" s="319"/>
      <c r="D6" s="319"/>
      <c r="E6" s="319"/>
      <c r="F6" s="15" t="s">
        <v>60</v>
      </c>
      <c r="G6" s="135" t="s">
        <v>303</v>
      </c>
      <c r="H6" s="135" t="s">
        <v>304</v>
      </c>
      <c r="I6" s="135" t="s">
        <v>305</v>
      </c>
      <c r="J6" s="135" t="s">
        <v>308</v>
      </c>
      <c r="K6" s="135" t="s">
        <v>310</v>
      </c>
      <c r="L6" s="6"/>
    </row>
    <row r="7" spans="1:12" ht="21" customHeight="1">
      <c r="A7" s="130"/>
      <c r="B7" s="267"/>
      <c r="C7" s="319"/>
      <c r="D7" s="319"/>
      <c r="E7" s="319"/>
      <c r="F7" s="11" t="s">
        <v>302</v>
      </c>
      <c r="G7" s="11">
        <v>149</v>
      </c>
      <c r="H7" s="11">
        <v>161</v>
      </c>
      <c r="I7" s="11" t="s">
        <v>306</v>
      </c>
      <c r="J7" s="11" t="s">
        <v>309</v>
      </c>
      <c r="K7" s="11" t="s">
        <v>311</v>
      </c>
      <c r="L7" s="6"/>
    </row>
    <row r="8" spans="1:12" ht="15.75" customHeight="1">
      <c r="A8" s="130"/>
      <c r="B8" s="32">
        <v>1</v>
      </c>
      <c r="C8" s="305" t="s">
        <v>255</v>
      </c>
      <c r="D8" s="306"/>
      <c r="E8" s="307"/>
      <c r="F8" s="107">
        <v>215009</v>
      </c>
      <c r="G8" s="136">
        <v>170</v>
      </c>
      <c r="H8" s="136">
        <v>16</v>
      </c>
      <c r="I8" s="136">
        <v>1222</v>
      </c>
      <c r="J8" s="136">
        <v>23575</v>
      </c>
      <c r="K8" s="136">
        <v>8090</v>
      </c>
      <c r="L8" s="6"/>
    </row>
    <row r="9" spans="1:12" ht="23.25" customHeight="1">
      <c r="A9" s="130"/>
      <c r="B9" s="32">
        <v>2</v>
      </c>
      <c r="C9" s="301" t="s">
        <v>256</v>
      </c>
      <c r="D9" s="302"/>
      <c r="E9" s="303"/>
      <c r="F9" s="17">
        <v>115919</v>
      </c>
      <c r="G9" s="136">
        <v>48</v>
      </c>
      <c r="H9" s="136">
        <v>9</v>
      </c>
      <c r="I9" s="136">
        <v>233</v>
      </c>
      <c r="J9" s="136">
        <v>14316</v>
      </c>
      <c r="K9" s="136">
        <v>3102</v>
      </c>
      <c r="L9" s="6"/>
    </row>
    <row r="10" spans="1:12" ht="32.25" customHeight="1">
      <c r="A10" s="130"/>
      <c r="B10" s="32">
        <v>3</v>
      </c>
      <c r="C10" s="305" t="s">
        <v>257</v>
      </c>
      <c r="D10" s="306"/>
      <c r="E10" s="307"/>
      <c r="F10" s="107">
        <v>243603</v>
      </c>
      <c r="G10" s="136">
        <v>283</v>
      </c>
      <c r="H10" s="136">
        <v>18</v>
      </c>
      <c r="I10" s="136">
        <v>1361</v>
      </c>
      <c r="J10" s="136">
        <v>25860</v>
      </c>
      <c r="K10" s="136">
        <v>10179</v>
      </c>
      <c r="L10" s="6"/>
    </row>
    <row r="11" spans="1:12" ht="34.5" customHeight="1">
      <c r="A11" s="130"/>
      <c r="B11" s="32">
        <v>4</v>
      </c>
      <c r="C11" s="230" t="s">
        <v>258</v>
      </c>
      <c r="D11" s="231"/>
      <c r="E11" s="232"/>
      <c r="F11" s="17">
        <v>4569</v>
      </c>
      <c r="G11" s="136">
        <v>49</v>
      </c>
      <c r="H11" s="136"/>
      <c r="I11" s="136">
        <v>70</v>
      </c>
      <c r="J11" s="136">
        <v>903</v>
      </c>
      <c r="K11" s="136">
        <v>180</v>
      </c>
      <c r="L11" s="6"/>
    </row>
    <row r="12" spans="1:12" ht="15.75">
      <c r="A12" s="130"/>
      <c r="B12" s="32">
        <v>5</v>
      </c>
      <c r="C12" s="305" t="s">
        <v>259</v>
      </c>
      <c r="D12" s="306"/>
      <c r="E12" s="307"/>
      <c r="F12" s="107">
        <v>113506</v>
      </c>
      <c r="G12" s="136">
        <v>45</v>
      </c>
      <c r="H12" s="136">
        <v>7</v>
      </c>
      <c r="I12" s="136">
        <v>153</v>
      </c>
      <c r="J12" s="136">
        <v>14050</v>
      </c>
      <c r="K12" s="136">
        <v>2605</v>
      </c>
      <c r="L12" s="6"/>
    </row>
    <row r="13" spans="1:12" ht="18" customHeight="1">
      <c r="A13" s="130"/>
      <c r="B13" s="32">
        <v>6</v>
      </c>
      <c r="C13" s="301" t="s">
        <v>260</v>
      </c>
      <c r="D13" s="302"/>
      <c r="E13" s="303"/>
      <c r="F13" s="17">
        <v>80267</v>
      </c>
      <c r="G13" s="136">
        <v>32</v>
      </c>
      <c r="H13" s="136">
        <v>3</v>
      </c>
      <c r="I13" s="136">
        <v>67</v>
      </c>
      <c r="J13" s="136">
        <v>11549</v>
      </c>
      <c r="K13" s="136">
        <v>1654</v>
      </c>
      <c r="L13" s="6"/>
    </row>
    <row r="14" spans="1:12" ht="18.75" customHeight="1">
      <c r="A14" s="130"/>
      <c r="B14" s="32">
        <v>7</v>
      </c>
      <c r="C14" s="323" t="s">
        <v>261</v>
      </c>
      <c r="D14" s="324"/>
      <c r="E14" s="20" t="s">
        <v>291</v>
      </c>
      <c r="F14" s="17">
        <v>31425</v>
      </c>
      <c r="G14" s="136">
        <v>17</v>
      </c>
      <c r="H14" s="136"/>
      <c r="I14" s="136">
        <v>16</v>
      </c>
      <c r="J14" s="136">
        <v>3</v>
      </c>
      <c r="K14" s="136">
        <v>50</v>
      </c>
      <c r="L14" s="6"/>
    </row>
    <row r="15" spans="1:12" ht="18.75" customHeight="1">
      <c r="A15" s="130"/>
      <c r="B15" s="32">
        <v>8</v>
      </c>
      <c r="C15" s="325"/>
      <c r="D15" s="326"/>
      <c r="E15" s="20" t="s">
        <v>292</v>
      </c>
      <c r="F15" s="17">
        <v>24134</v>
      </c>
      <c r="G15" s="136">
        <v>29</v>
      </c>
      <c r="H15" s="136"/>
      <c r="I15" s="136">
        <v>29</v>
      </c>
      <c r="J15" s="136">
        <v>10</v>
      </c>
      <c r="K15" s="136">
        <v>7</v>
      </c>
      <c r="L15" s="6"/>
    </row>
    <row r="16" spans="1:12" ht="18.75" customHeight="1">
      <c r="A16" s="130"/>
      <c r="B16" s="32">
        <v>9</v>
      </c>
      <c r="C16" s="323" t="s">
        <v>262</v>
      </c>
      <c r="D16" s="324"/>
      <c r="E16" s="20" t="s">
        <v>293</v>
      </c>
      <c r="F16" s="17">
        <v>1723</v>
      </c>
      <c r="G16" s="136"/>
      <c r="H16" s="136"/>
      <c r="I16" s="136"/>
      <c r="J16" s="136">
        <v>1</v>
      </c>
      <c r="K16" s="136"/>
      <c r="L16" s="6"/>
    </row>
    <row r="17" spans="1:12" ht="18.75" customHeight="1">
      <c r="A17" s="130"/>
      <c r="B17" s="32">
        <v>10</v>
      </c>
      <c r="C17" s="327"/>
      <c r="D17" s="328"/>
      <c r="E17" s="132" t="s">
        <v>294</v>
      </c>
      <c r="F17" s="133">
        <v>677</v>
      </c>
      <c r="G17" s="136"/>
      <c r="H17" s="136"/>
      <c r="I17" s="136"/>
      <c r="J17" s="136"/>
      <c r="K17" s="136"/>
      <c r="L17" s="6"/>
    </row>
    <row r="18" spans="1:12" ht="18.75" customHeight="1">
      <c r="A18" s="130"/>
      <c r="B18" s="32">
        <v>11</v>
      </c>
      <c r="C18" s="325"/>
      <c r="D18" s="326"/>
      <c r="E18" s="20" t="s">
        <v>295</v>
      </c>
      <c r="F18" s="17">
        <v>53836</v>
      </c>
      <c r="G18" s="136">
        <v>46</v>
      </c>
      <c r="H18" s="136"/>
      <c r="I18" s="136">
        <v>45</v>
      </c>
      <c r="J18" s="136">
        <v>12</v>
      </c>
      <c r="K18" s="136">
        <v>57</v>
      </c>
      <c r="L18" s="6"/>
    </row>
    <row r="19" spans="1:12" ht="18.75" customHeight="1">
      <c r="A19" s="130"/>
      <c r="B19" s="32">
        <v>12</v>
      </c>
      <c r="C19" s="313" t="s">
        <v>263</v>
      </c>
      <c r="D19" s="314"/>
      <c r="E19" s="21" t="s">
        <v>296</v>
      </c>
      <c r="F19" s="17">
        <v>1379</v>
      </c>
      <c r="G19" s="136"/>
      <c r="H19" s="136"/>
      <c r="I19" s="136"/>
      <c r="J19" s="136"/>
      <c r="K19" s="136"/>
      <c r="L19" s="6"/>
    </row>
    <row r="20" spans="1:12" ht="18.75" customHeight="1">
      <c r="A20" s="130"/>
      <c r="B20" s="32">
        <v>13</v>
      </c>
      <c r="C20" s="315"/>
      <c r="D20" s="316"/>
      <c r="E20" s="20" t="s">
        <v>297</v>
      </c>
      <c r="F20" s="17">
        <v>11204</v>
      </c>
      <c r="G20" s="136">
        <v>22</v>
      </c>
      <c r="H20" s="136"/>
      <c r="I20" s="136"/>
      <c r="J20" s="136">
        <v>10</v>
      </c>
      <c r="K20" s="136">
        <v>11</v>
      </c>
      <c r="L20" s="6"/>
    </row>
    <row r="21" spans="1:12" ht="18.75" customHeight="1">
      <c r="A21" s="130"/>
      <c r="B21" s="32">
        <v>14</v>
      </c>
      <c r="C21" s="317"/>
      <c r="D21" s="318"/>
      <c r="E21" s="20" t="s">
        <v>298</v>
      </c>
      <c r="F21" s="17">
        <v>42976</v>
      </c>
      <c r="G21" s="136">
        <v>24</v>
      </c>
      <c r="H21" s="136"/>
      <c r="I21" s="136">
        <v>45</v>
      </c>
      <c r="J21" s="136">
        <v>3</v>
      </c>
      <c r="K21" s="136">
        <v>46</v>
      </c>
      <c r="L21" s="6"/>
    </row>
    <row r="22" spans="1:12" ht="18.75" customHeight="1">
      <c r="A22" s="130"/>
      <c r="B22" s="32">
        <v>15</v>
      </c>
      <c r="C22" s="313" t="s">
        <v>264</v>
      </c>
      <c r="D22" s="314"/>
      <c r="E22" s="20" t="s">
        <v>163</v>
      </c>
      <c r="F22" s="17">
        <v>1862953438</v>
      </c>
      <c r="G22" s="136">
        <v>75006</v>
      </c>
      <c r="H22" s="136"/>
      <c r="I22" s="136">
        <v>22102285</v>
      </c>
      <c r="J22" s="136">
        <v>23483</v>
      </c>
      <c r="K22" s="136">
        <v>80464367</v>
      </c>
      <c r="L22" s="6"/>
    </row>
    <row r="23" spans="1:12" ht="18.75" customHeight="1">
      <c r="A23" s="130"/>
      <c r="B23" s="32">
        <v>16</v>
      </c>
      <c r="C23" s="317"/>
      <c r="D23" s="318"/>
      <c r="E23" s="20" t="s">
        <v>299</v>
      </c>
      <c r="F23" s="17">
        <v>1364013134</v>
      </c>
      <c r="G23" s="136">
        <v>75006</v>
      </c>
      <c r="H23" s="136"/>
      <c r="I23" s="136">
        <v>22102285</v>
      </c>
      <c r="J23" s="136">
        <v>18694</v>
      </c>
      <c r="K23" s="136">
        <v>8556058</v>
      </c>
      <c r="L23" s="6"/>
    </row>
    <row r="24" spans="1:12" ht="18" customHeight="1">
      <c r="A24" s="130"/>
      <c r="B24" s="32">
        <v>17</v>
      </c>
      <c r="C24" s="320" t="s">
        <v>265</v>
      </c>
      <c r="D24" s="321"/>
      <c r="E24" s="322"/>
      <c r="F24" s="134"/>
      <c r="G24" s="136"/>
      <c r="H24" s="136"/>
      <c r="I24" s="136"/>
      <c r="J24" s="136"/>
      <c r="K24" s="136"/>
      <c r="L24" s="6"/>
    </row>
    <row r="25" spans="1:43" ht="15.75" customHeight="1">
      <c r="A25" s="130"/>
      <c r="B25" s="32">
        <v>18</v>
      </c>
      <c r="C25" s="305" t="s">
        <v>266</v>
      </c>
      <c r="D25" s="306"/>
      <c r="E25" s="307"/>
      <c r="F25" s="107">
        <v>64080</v>
      </c>
      <c r="G25" s="137">
        <v>24</v>
      </c>
      <c r="H25" s="138">
        <v>1</v>
      </c>
      <c r="I25" s="138">
        <v>28</v>
      </c>
      <c r="J25" s="137">
        <v>8756</v>
      </c>
      <c r="K25" s="138">
        <v>1174</v>
      </c>
      <c r="L25" s="6"/>
      <c r="M25" s="141"/>
      <c r="N25" s="141"/>
      <c r="O25" s="142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</row>
    <row r="26" spans="1:43" ht="17.25" customHeight="1">
      <c r="A26" s="130"/>
      <c r="B26" s="32">
        <v>19</v>
      </c>
      <c r="C26" s="301" t="s">
        <v>267</v>
      </c>
      <c r="D26" s="302"/>
      <c r="E26" s="303"/>
      <c r="F26" s="17">
        <v>63430</v>
      </c>
      <c r="G26" s="137">
        <v>23</v>
      </c>
      <c r="H26" s="138">
        <v>1</v>
      </c>
      <c r="I26" s="138">
        <v>28</v>
      </c>
      <c r="J26" s="137">
        <v>8672</v>
      </c>
      <c r="K26" s="138">
        <v>1141</v>
      </c>
      <c r="L26" s="6"/>
      <c r="M26" s="141"/>
      <c r="N26" s="141"/>
      <c r="O26" s="142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1:43" ht="17.25" customHeight="1">
      <c r="A27" s="130"/>
      <c r="B27" s="32">
        <v>20</v>
      </c>
      <c r="C27" s="301" t="s">
        <v>268</v>
      </c>
      <c r="D27" s="302"/>
      <c r="E27" s="303"/>
      <c r="F27" s="17">
        <v>562</v>
      </c>
      <c r="G27" s="137">
        <v>1</v>
      </c>
      <c r="H27" s="138"/>
      <c r="I27" s="138"/>
      <c r="J27" s="137">
        <v>70</v>
      </c>
      <c r="K27" s="138">
        <v>33</v>
      </c>
      <c r="L27" s="6"/>
      <c r="M27" s="141"/>
      <c r="N27" s="141"/>
      <c r="O27" s="142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</row>
    <row r="28" spans="1:43" ht="24" customHeight="1">
      <c r="A28" s="130"/>
      <c r="B28" s="32">
        <v>21</v>
      </c>
      <c r="C28" s="305" t="s">
        <v>269</v>
      </c>
      <c r="D28" s="306"/>
      <c r="E28" s="307"/>
      <c r="F28" s="107">
        <v>194</v>
      </c>
      <c r="G28" s="137"/>
      <c r="H28" s="138">
        <v>1</v>
      </c>
      <c r="I28" s="138">
        <v>1</v>
      </c>
      <c r="J28" s="137">
        <v>17</v>
      </c>
      <c r="K28" s="138">
        <v>37</v>
      </c>
      <c r="L28" s="6"/>
      <c r="M28" s="141"/>
      <c r="N28" s="141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ht="26.25" customHeight="1">
      <c r="A29" s="130"/>
      <c r="B29" s="32">
        <v>22</v>
      </c>
      <c r="C29" s="305" t="s">
        <v>270</v>
      </c>
      <c r="D29" s="306"/>
      <c r="E29" s="307"/>
      <c r="F29" s="14">
        <f aca="true" t="shared" si="0" ref="F29:K29">F30+F31+F36+F37+F38+F39+F40+F41+F42+F43+F44</f>
        <v>37046</v>
      </c>
      <c r="G29" s="14">
        <f t="shared" si="0"/>
        <v>5</v>
      </c>
      <c r="H29" s="14">
        <f t="shared" si="0"/>
        <v>1</v>
      </c>
      <c r="I29" s="14">
        <f t="shared" si="0"/>
        <v>18</v>
      </c>
      <c r="J29" s="14">
        <f t="shared" si="0"/>
        <v>4026</v>
      </c>
      <c r="K29" s="14">
        <f t="shared" si="0"/>
        <v>1135</v>
      </c>
      <c r="L29" s="6"/>
      <c r="M29" s="141"/>
      <c r="N29" s="141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</row>
    <row r="30" spans="1:43" ht="18.75" customHeight="1">
      <c r="A30" s="130"/>
      <c r="B30" s="32">
        <v>23</v>
      </c>
      <c r="C30" s="301" t="s">
        <v>271</v>
      </c>
      <c r="D30" s="302"/>
      <c r="E30" s="303"/>
      <c r="F30" s="17">
        <v>19</v>
      </c>
      <c r="G30" s="137"/>
      <c r="H30" s="138"/>
      <c r="I30" s="138"/>
      <c r="J30" s="137">
        <v>1</v>
      </c>
      <c r="K30" s="138"/>
      <c r="L30" s="6"/>
      <c r="M30" s="141"/>
      <c r="N30" s="141"/>
      <c r="O30" s="142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</row>
    <row r="31" spans="1:43" ht="18.75" customHeight="1">
      <c r="A31" s="130"/>
      <c r="B31" s="32">
        <v>24</v>
      </c>
      <c r="C31" s="242" t="s">
        <v>272</v>
      </c>
      <c r="D31" s="304" t="s">
        <v>60</v>
      </c>
      <c r="E31" s="304"/>
      <c r="F31" s="17">
        <v>11580</v>
      </c>
      <c r="G31" s="137">
        <v>5</v>
      </c>
      <c r="H31" s="138"/>
      <c r="I31" s="138">
        <v>17</v>
      </c>
      <c r="J31" s="137">
        <v>953</v>
      </c>
      <c r="K31" s="138">
        <v>31</v>
      </c>
      <c r="L31" s="6"/>
      <c r="M31" s="141"/>
      <c r="N31" s="141"/>
      <c r="O31" s="142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</row>
    <row r="32" spans="1:43" ht="18.75" customHeight="1">
      <c r="A32" s="130"/>
      <c r="B32" s="32">
        <v>25</v>
      </c>
      <c r="C32" s="266"/>
      <c r="D32" s="233" t="s">
        <v>284</v>
      </c>
      <c r="E32" s="233"/>
      <c r="F32" s="17">
        <v>1619</v>
      </c>
      <c r="G32" s="137"/>
      <c r="H32" s="138"/>
      <c r="I32" s="138">
        <v>1</v>
      </c>
      <c r="J32" s="137">
        <v>213</v>
      </c>
      <c r="K32" s="138">
        <v>2</v>
      </c>
      <c r="L32" s="6"/>
      <c r="M32" s="141"/>
      <c r="N32" s="141"/>
      <c r="O32" s="142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</row>
    <row r="33" spans="1:43" ht="18.75" customHeight="1">
      <c r="A33" s="130"/>
      <c r="B33" s="32">
        <v>26</v>
      </c>
      <c r="C33" s="266"/>
      <c r="D33" s="233" t="s">
        <v>285</v>
      </c>
      <c r="E33" s="233"/>
      <c r="F33" s="17">
        <v>7719</v>
      </c>
      <c r="G33" s="137"/>
      <c r="H33" s="138"/>
      <c r="I33" s="138">
        <v>1</v>
      </c>
      <c r="J33" s="137">
        <v>483</v>
      </c>
      <c r="K33" s="138">
        <v>19</v>
      </c>
      <c r="L33" s="6"/>
      <c r="M33" s="141"/>
      <c r="N33" s="141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</row>
    <row r="34" spans="1:43" ht="18.75" customHeight="1">
      <c r="A34" s="130"/>
      <c r="B34" s="32">
        <v>27</v>
      </c>
      <c r="C34" s="266"/>
      <c r="D34" s="233" t="s">
        <v>286</v>
      </c>
      <c r="E34" s="233"/>
      <c r="F34" s="17">
        <v>2052</v>
      </c>
      <c r="G34" s="137">
        <v>5</v>
      </c>
      <c r="H34" s="138"/>
      <c r="I34" s="138">
        <v>13</v>
      </c>
      <c r="J34" s="137">
        <v>254</v>
      </c>
      <c r="K34" s="138">
        <v>10</v>
      </c>
      <c r="L34" s="6"/>
      <c r="M34" s="141"/>
      <c r="N34" s="141"/>
      <c r="O34" s="142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</row>
    <row r="35" spans="1:43" ht="18.75" customHeight="1">
      <c r="A35" s="130"/>
      <c r="B35" s="32">
        <v>28</v>
      </c>
      <c r="C35" s="243"/>
      <c r="D35" s="233" t="s">
        <v>287</v>
      </c>
      <c r="E35" s="233"/>
      <c r="F35" s="17">
        <v>190</v>
      </c>
      <c r="G35" s="137"/>
      <c r="H35" s="138"/>
      <c r="I35" s="138">
        <v>2</v>
      </c>
      <c r="J35" s="137">
        <v>3</v>
      </c>
      <c r="K35" s="138"/>
      <c r="L35" s="6"/>
      <c r="M35" s="141"/>
      <c r="N35" s="141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</row>
    <row r="36" spans="1:43" ht="18" customHeight="1">
      <c r="A36" s="130"/>
      <c r="B36" s="32">
        <v>29</v>
      </c>
      <c r="C36" s="304" t="s">
        <v>273</v>
      </c>
      <c r="D36" s="304"/>
      <c r="E36" s="304"/>
      <c r="F36" s="17">
        <v>1770</v>
      </c>
      <c r="G36" s="137"/>
      <c r="H36" s="138"/>
      <c r="I36" s="138"/>
      <c r="J36" s="137">
        <v>503</v>
      </c>
      <c r="K36" s="138">
        <v>9</v>
      </c>
      <c r="L36" s="6"/>
      <c r="M36" s="141"/>
      <c r="N36" s="141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</row>
    <row r="37" spans="1:43" ht="18" customHeight="1">
      <c r="A37" s="130"/>
      <c r="B37" s="32">
        <v>30</v>
      </c>
      <c r="C37" s="304" t="s">
        <v>274</v>
      </c>
      <c r="D37" s="304"/>
      <c r="E37" s="304"/>
      <c r="F37" s="17">
        <v>32</v>
      </c>
      <c r="G37" s="137"/>
      <c r="H37" s="138"/>
      <c r="I37" s="138"/>
      <c r="J37" s="137">
        <v>9</v>
      </c>
      <c r="K37" s="138"/>
      <c r="L37" s="6"/>
      <c r="M37" s="141"/>
      <c r="N37" s="141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</row>
    <row r="38" spans="1:43" ht="18" customHeight="1">
      <c r="A38" s="130"/>
      <c r="B38" s="32">
        <v>31</v>
      </c>
      <c r="C38" s="304" t="s">
        <v>275</v>
      </c>
      <c r="D38" s="304"/>
      <c r="E38" s="304"/>
      <c r="F38" s="17">
        <v>2825</v>
      </c>
      <c r="G38" s="137"/>
      <c r="H38" s="138"/>
      <c r="I38" s="138">
        <v>1</v>
      </c>
      <c r="J38" s="137">
        <v>401</v>
      </c>
      <c r="K38" s="138">
        <v>8</v>
      </c>
      <c r="L38" s="6"/>
      <c r="M38" s="141"/>
      <c r="N38" s="141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</row>
    <row r="39" spans="1:43" ht="18" customHeight="1">
      <c r="A39" s="130"/>
      <c r="B39" s="32">
        <v>32</v>
      </c>
      <c r="C39" s="304" t="s">
        <v>251</v>
      </c>
      <c r="D39" s="304"/>
      <c r="E39" s="304"/>
      <c r="F39" s="17">
        <v>170</v>
      </c>
      <c r="G39" s="137"/>
      <c r="H39" s="138"/>
      <c r="I39" s="138"/>
      <c r="J39" s="137">
        <v>39</v>
      </c>
      <c r="K39" s="138">
        <v>1</v>
      </c>
      <c r="L39" s="6"/>
      <c r="M39" s="141"/>
      <c r="N39" s="141"/>
      <c r="O39" s="142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</row>
    <row r="40" spans="1:43" ht="18" customHeight="1">
      <c r="A40" s="130"/>
      <c r="B40" s="32">
        <v>33</v>
      </c>
      <c r="C40" s="304" t="s">
        <v>276</v>
      </c>
      <c r="D40" s="304"/>
      <c r="E40" s="304"/>
      <c r="F40" s="17">
        <v>45</v>
      </c>
      <c r="G40" s="137"/>
      <c r="H40" s="138"/>
      <c r="I40" s="138"/>
      <c r="J40" s="137">
        <v>1</v>
      </c>
      <c r="K40" s="138">
        <v>1</v>
      </c>
      <c r="L40" s="6"/>
      <c r="M40" s="141"/>
      <c r="N40" s="141"/>
      <c r="O40" s="142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</row>
    <row r="41" spans="1:43" ht="18" customHeight="1">
      <c r="A41" s="130"/>
      <c r="B41" s="32">
        <v>34</v>
      </c>
      <c r="C41" s="304" t="s">
        <v>249</v>
      </c>
      <c r="D41" s="304"/>
      <c r="E41" s="304"/>
      <c r="F41" s="17">
        <v>8593</v>
      </c>
      <c r="G41" s="137"/>
      <c r="H41" s="138"/>
      <c r="I41" s="138"/>
      <c r="J41" s="137">
        <v>6</v>
      </c>
      <c r="K41" s="138">
        <v>19</v>
      </c>
      <c r="L41" s="6"/>
      <c r="M41" s="141"/>
      <c r="N41" s="141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</row>
    <row r="42" spans="1:43" ht="18" customHeight="1">
      <c r="A42" s="130"/>
      <c r="B42" s="32">
        <v>35</v>
      </c>
      <c r="C42" s="304" t="s">
        <v>245</v>
      </c>
      <c r="D42" s="304"/>
      <c r="E42" s="304"/>
      <c r="F42" s="17">
        <v>11900</v>
      </c>
      <c r="G42" s="137"/>
      <c r="H42" s="138">
        <v>1</v>
      </c>
      <c r="I42" s="138"/>
      <c r="J42" s="137">
        <v>2109</v>
      </c>
      <c r="K42" s="138">
        <v>1064</v>
      </c>
      <c r="L42" s="6"/>
      <c r="M42" s="141"/>
      <c r="N42" s="141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</row>
    <row r="43" spans="1:43" ht="28.5" customHeight="1">
      <c r="A43" s="130"/>
      <c r="B43" s="32">
        <v>36</v>
      </c>
      <c r="C43" s="304" t="s">
        <v>277</v>
      </c>
      <c r="D43" s="304"/>
      <c r="E43" s="304"/>
      <c r="F43" s="17">
        <v>2</v>
      </c>
      <c r="G43" s="137"/>
      <c r="H43" s="138"/>
      <c r="I43" s="138"/>
      <c r="J43" s="137"/>
      <c r="K43" s="138">
        <v>1</v>
      </c>
      <c r="L43" s="6"/>
      <c r="M43" s="141"/>
      <c r="N43" s="141"/>
      <c r="O43" s="142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</row>
    <row r="44" spans="1:43" ht="18" customHeight="1">
      <c r="A44" s="130"/>
      <c r="B44" s="32">
        <v>37</v>
      </c>
      <c r="C44" s="304" t="s">
        <v>278</v>
      </c>
      <c r="D44" s="304"/>
      <c r="E44" s="304"/>
      <c r="F44" s="17">
        <v>110</v>
      </c>
      <c r="G44" s="137"/>
      <c r="H44" s="138"/>
      <c r="I44" s="138"/>
      <c r="J44" s="137">
        <v>4</v>
      </c>
      <c r="K44" s="138">
        <v>1</v>
      </c>
      <c r="L44" s="6"/>
      <c r="M44" s="141"/>
      <c r="N44" s="141"/>
      <c r="O44" s="142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</row>
    <row r="45" spans="1:43" ht="18" customHeight="1">
      <c r="A45" s="130"/>
      <c r="B45" s="32">
        <v>38</v>
      </c>
      <c r="C45" s="267" t="s">
        <v>279</v>
      </c>
      <c r="D45" s="311" t="s">
        <v>288</v>
      </c>
      <c r="E45" s="312"/>
      <c r="F45" s="17">
        <v>923</v>
      </c>
      <c r="G45" s="137">
        <v>2</v>
      </c>
      <c r="H45" s="138"/>
      <c r="I45" s="138">
        <v>8</v>
      </c>
      <c r="J45" s="137">
        <v>273</v>
      </c>
      <c r="K45" s="138">
        <v>19</v>
      </c>
      <c r="L45" s="6"/>
      <c r="M45" s="141"/>
      <c r="N45" s="141"/>
      <c r="O45" s="142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</row>
    <row r="46" spans="1:43" ht="24" customHeight="1">
      <c r="A46" s="130"/>
      <c r="B46" s="32">
        <v>39</v>
      </c>
      <c r="C46" s="267"/>
      <c r="D46" s="311" t="s">
        <v>289</v>
      </c>
      <c r="E46" s="312"/>
      <c r="F46" s="17">
        <v>1397</v>
      </c>
      <c r="G46" s="137"/>
      <c r="H46" s="138"/>
      <c r="I46" s="138">
        <v>2</v>
      </c>
      <c r="J46" s="137">
        <v>25</v>
      </c>
      <c r="K46" s="138">
        <v>180</v>
      </c>
      <c r="L46" s="6"/>
      <c r="M46" s="141"/>
      <c r="N46" s="141"/>
      <c r="O46" s="142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</row>
    <row r="47" spans="1:43" ht="21.75" customHeight="1">
      <c r="A47" s="130"/>
      <c r="B47" s="32">
        <v>40</v>
      </c>
      <c r="C47" s="267"/>
      <c r="D47" s="311" t="s">
        <v>245</v>
      </c>
      <c r="E47" s="312"/>
      <c r="F47" s="17">
        <v>48</v>
      </c>
      <c r="G47" s="137"/>
      <c r="H47" s="138"/>
      <c r="I47" s="138"/>
      <c r="J47" s="137">
        <v>3</v>
      </c>
      <c r="K47" s="138">
        <v>13</v>
      </c>
      <c r="L47" s="6"/>
      <c r="M47" s="141"/>
      <c r="N47" s="141"/>
      <c r="O47" s="142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</row>
    <row r="48" spans="1:43" ht="26.25" customHeight="1">
      <c r="A48" s="130"/>
      <c r="B48" s="32">
        <v>41</v>
      </c>
      <c r="C48" s="267"/>
      <c r="D48" s="311" t="s">
        <v>290</v>
      </c>
      <c r="E48" s="312"/>
      <c r="F48" s="17">
        <v>49</v>
      </c>
      <c r="G48" s="137"/>
      <c r="H48" s="138"/>
      <c r="I48" s="138"/>
      <c r="J48" s="137">
        <v>4</v>
      </c>
      <c r="K48" s="138">
        <v>3</v>
      </c>
      <c r="L48" s="6"/>
      <c r="M48" s="141"/>
      <c r="N48" s="141"/>
      <c r="O48" s="142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</row>
    <row r="49" spans="1:43" ht="15.75" customHeight="1">
      <c r="A49" s="130"/>
      <c r="B49" s="32">
        <v>42</v>
      </c>
      <c r="C49" s="308" t="s">
        <v>280</v>
      </c>
      <c r="D49" s="309"/>
      <c r="E49" s="310"/>
      <c r="F49" s="14">
        <f aca="true" t="shared" si="1" ref="F49:K49">SUM(F50:F52)</f>
        <v>27034</v>
      </c>
      <c r="G49" s="14">
        <f t="shared" si="1"/>
        <v>19</v>
      </c>
      <c r="H49" s="14">
        <f t="shared" si="1"/>
        <v>0</v>
      </c>
      <c r="I49" s="14">
        <f t="shared" si="1"/>
        <v>10</v>
      </c>
      <c r="J49" s="14">
        <f t="shared" si="1"/>
        <v>4730</v>
      </c>
      <c r="K49" s="14">
        <f t="shared" si="1"/>
        <v>39</v>
      </c>
      <c r="L49" s="6"/>
      <c r="M49" s="141"/>
      <c r="N49" s="141"/>
      <c r="O49" s="142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</row>
    <row r="50" spans="1:43" ht="18" customHeight="1">
      <c r="A50" s="130"/>
      <c r="B50" s="32">
        <v>43</v>
      </c>
      <c r="C50" s="298" t="s">
        <v>281</v>
      </c>
      <c r="D50" s="299"/>
      <c r="E50" s="300"/>
      <c r="F50" s="228">
        <v>26739</v>
      </c>
      <c r="G50" s="137">
        <v>19</v>
      </c>
      <c r="H50" s="138"/>
      <c r="I50" s="138">
        <v>10</v>
      </c>
      <c r="J50" s="137">
        <v>4719</v>
      </c>
      <c r="K50" s="138">
        <v>27</v>
      </c>
      <c r="L50" s="6"/>
      <c r="M50" s="141"/>
      <c r="N50" s="141"/>
      <c r="O50" s="142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</row>
    <row r="51" spans="1:43" ht="18" customHeight="1">
      <c r="A51" s="130"/>
      <c r="B51" s="32">
        <v>44</v>
      </c>
      <c r="C51" s="298" t="s">
        <v>282</v>
      </c>
      <c r="D51" s="299"/>
      <c r="E51" s="300"/>
      <c r="F51" s="228">
        <v>113</v>
      </c>
      <c r="G51" s="137"/>
      <c r="H51" s="138"/>
      <c r="I51" s="138"/>
      <c r="J51" s="139">
        <v>3</v>
      </c>
      <c r="K51" s="138">
        <v>2</v>
      </c>
      <c r="L51" s="6"/>
      <c r="M51" s="141"/>
      <c r="N51" s="141"/>
      <c r="O51" s="142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</row>
    <row r="52" spans="1:43" ht="18" customHeight="1">
      <c r="A52" s="130"/>
      <c r="B52" s="32">
        <v>45</v>
      </c>
      <c r="C52" s="298" t="s">
        <v>283</v>
      </c>
      <c r="D52" s="299"/>
      <c r="E52" s="300"/>
      <c r="F52" s="228">
        <v>182</v>
      </c>
      <c r="G52" s="137"/>
      <c r="H52" s="138"/>
      <c r="I52" s="138"/>
      <c r="J52" s="139">
        <v>8</v>
      </c>
      <c r="K52" s="138">
        <v>10</v>
      </c>
      <c r="L52" s="6"/>
      <c r="M52" s="141"/>
      <c r="N52" s="141"/>
      <c r="O52" s="142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</row>
    <row r="53" spans="2:43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M53" s="141"/>
      <c r="N53" s="141"/>
      <c r="O53" s="142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</row>
    <row r="54" spans="13:43" ht="12.75" customHeight="1">
      <c r="M54" s="141"/>
      <c r="N54" s="141"/>
      <c r="O54" s="142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</row>
    <row r="55" spans="13:43" ht="12.75" customHeight="1">
      <c r="M55" s="141"/>
      <c r="N55" s="141"/>
      <c r="O55" s="142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</row>
    <row r="56" spans="13:43" ht="12.75" customHeight="1">
      <c r="M56" s="141"/>
      <c r="N56" s="141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</row>
    <row r="57" spans="13:43" ht="12.75" customHeight="1">
      <c r="M57" s="141"/>
      <c r="N57" s="141"/>
      <c r="O57" s="142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</row>
    <row r="58" spans="13:43" ht="12.75" customHeight="1">
      <c r="M58" s="141"/>
      <c r="N58" s="141"/>
      <c r="O58" s="142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</row>
    <row r="59" spans="13:43" ht="12.75" customHeight="1">
      <c r="M59" s="141"/>
      <c r="N59" s="141"/>
      <c r="O59" s="142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</row>
    <row r="60" spans="13:43" ht="12.75" customHeight="1">
      <c r="M60" s="141"/>
      <c r="N60" s="141"/>
      <c r="O60" s="142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</row>
    <row r="61" spans="13:43" ht="12.75" customHeight="1">
      <c r="M61" s="141"/>
      <c r="N61" s="141"/>
      <c r="O61" s="142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</row>
    <row r="62" spans="13:43" ht="12.75" customHeight="1">
      <c r="M62" s="141"/>
      <c r="N62" s="141"/>
      <c r="O62" s="142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</row>
    <row r="63" spans="13:43" ht="12.75" customHeight="1">
      <c r="M63" s="141"/>
      <c r="N63" s="141"/>
      <c r="O63" s="142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</row>
    <row r="64" spans="13:43" ht="12.75" customHeight="1">
      <c r="M64" s="141"/>
      <c r="N64" s="141"/>
      <c r="O64" s="142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</row>
    <row r="65" spans="13:43" ht="12.75" customHeight="1">
      <c r="M65" s="141"/>
      <c r="N65" s="141"/>
      <c r="O65" s="142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</row>
    <row r="66" spans="13:43" ht="12.75" customHeight="1">
      <c r="M66" s="141"/>
      <c r="N66" s="141"/>
      <c r="O66" s="142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</row>
    <row r="67" spans="13:43" ht="12.75" customHeight="1">
      <c r="M67" s="141"/>
      <c r="N67" s="141"/>
      <c r="O67" s="142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</row>
    <row r="68" spans="13:43" ht="12.75" customHeight="1">
      <c r="M68" s="141"/>
      <c r="N68" s="141"/>
      <c r="O68" s="142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</row>
    <row r="69" spans="13:43" ht="12.75" customHeight="1">
      <c r="M69" s="141"/>
      <c r="N69" s="141"/>
      <c r="O69" s="142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</row>
    <row r="70" spans="13:43" ht="12.75" customHeight="1">
      <c r="M70" s="141"/>
      <c r="N70" s="141"/>
      <c r="O70" s="142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</row>
    <row r="71" spans="13:43" ht="12.75" customHeight="1">
      <c r="M71" s="141"/>
      <c r="N71" s="141"/>
      <c r="O71" s="142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</row>
    <row r="72" spans="13:43" ht="12.75" customHeight="1">
      <c r="M72" s="141"/>
      <c r="N72" s="141"/>
      <c r="O72" s="142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</row>
    <row r="73" spans="13:43" ht="12.75" customHeight="1">
      <c r="M73" s="141"/>
      <c r="N73" s="141"/>
      <c r="O73" s="142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</row>
    <row r="74" spans="13:43" ht="12.75" customHeight="1">
      <c r="M74" s="141"/>
      <c r="N74" s="141"/>
      <c r="O74" s="142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</row>
    <row r="75" spans="13:43" ht="12.75" customHeight="1">
      <c r="M75" s="141"/>
      <c r="N75" s="141"/>
      <c r="O75" s="142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</row>
    <row r="76" spans="13:43" ht="12.75" customHeight="1">
      <c r="M76" s="141"/>
      <c r="N76" s="141"/>
      <c r="O76" s="142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</row>
    <row r="77" spans="13:43" ht="12.75" customHeight="1">
      <c r="M77" s="141"/>
      <c r="N77" s="141"/>
      <c r="O77" s="142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</row>
    <row r="78" spans="13:43" ht="12.75" customHeight="1">
      <c r="M78" s="141"/>
      <c r="N78" s="141"/>
      <c r="O78" s="142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</row>
    <row r="79" spans="13:43" ht="12.75" customHeight="1">
      <c r="M79" s="141"/>
      <c r="N79" s="141"/>
      <c r="O79" s="142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</row>
    <row r="80" spans="13:43" ht="12.75" customHeight="1">
      <c r="M80" s="141"/>
      <c r="N80" s="141"/>
      <c r="O80" s="142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</row>
    <row r="81" spans="13:43" ht="12.75" customHeight="1">
      <c r="M81" s="141"/>
      <c r="N81" s="141"/>
      <c r="O81" s="142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</row>
    <row r="82" spans="13:43" ht="12.75" customHeight="1">
      <c r="M82" s="141"/>
      <c r="N82" s="141"/>
      <c r="O82" s="142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</row>
    <row r="83" spans="13:43" ht="12.75" customHeight="1">
      <c r="M83" s="141"/>
      <c r="N83" s="141"/>
      <c r="O83" s="142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</row>
    <row r="84" spans="13:43" ht="12.75" customHeight="1">
      <c r="M84" s="141"/>
      <c r="N84" s="141"/>
      <c r="O84" s="142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</row>
    <row r="85" spans="13:43" ht="12.75" customHeight="1">
      <c r="M85" s="141"/>
      <c r="N85" s="141"/>
      <c r="O85" s="142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</row>
    <row r="86" spans="13:43" ht="12.75" customHeight="1">
      <c r="M86" s="141"/>
      <c r="N86" s="141"/>
      <c r="O86" s="142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</row>
    <row r="87" spans="13:43" ht="12.75" customHeight="1">
      <c r="M87" s="141"/>
      <c r="N87" s="141"/>
      <c r="O87" s="142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</row>
    <row r="88" spans="13:43" ht="12.75" customHeight="1">
      <c r="M88" s="141"/>
      <c r="N88" s="141"/>
      <c r="O88" s="142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</row>
    <row r="89" spans="13:43" ht="12.75" customHeight="1">
      <c r="M89" s="141"/>
      <c r="N89" s="141"/>
      <c r="O89" s="142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</row>
    <row r="90" spans="13:43" ht="12.75" customHeight="1">
      <c r="M90" s="141"/>
      <c r="N90" s="141"/>
      <c r="O90" s="142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</row>
    <row r="91" spans="13:43" ht="12.75" customHeight="1">
      <c r="M91" s="141"/>
      <c r="N91" s="141"/>
      <c r="O91" s="142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</row>
    <row r="92" spans="13:43" ht="12.75" customHeight="1">
      <c r="M92" s="141"/>
      <c r="N92" s="141"/>
      <c r="O92" s="142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</row>
    <row r="93" spans="13:43" ht="12.75" customHeight="1">
      <c r="M93" s="141"/>
      <c r="N93" s="141"/>
      <c r="O93" s="142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</row>
    <row r="94" spans="13:43" ht="12.75" customHeight="1">
      <c r="M94" s="141"/>
      <c r="N94" s="141"/>
      <c r="O94" s="142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</row>
    <row r="95" spans="13:43" ht="12.75" customHeight="1">
      <c r="M95" s="141"/>
      <c r="N95" s="141"/>
      <c r="O95" s="142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</row>
    <row r="96" spans="13:43" ht="12.75" customHeight="1">
      <c r="M96" s="141"/>
      <c r="N96" s="141"/>
      <c r="O96" s="142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</row>
    <row r="97" spans="13:43" ht="12.75" customHeight="1">
      <c r="M97" s="141"/>
      <c r="N97" s="141"/>
      <c r="O97" s="142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</row>
    <row r="98" spans="13:43" ht="12.75" customHeight="1">
      <c r="M98" s="141"/>
      <c r="N98" s="141"/>
      <c r="O98" s="142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</row>
    <row r="99" spans="13:43" ht="12.75" customHeight="1">
      <c r="M99" s="141"/>
      <c r="N99" s="141"/>
      <c r="O99" s="142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</row>
    <row r="100" spans="13:43" ht="12.75" customHeight="1">
      <c r="M100" s="141"/>
      <c r="N100" s="141"/>
      <c r="O100" s="142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</row>
    <row r="101" spans="13:43" ht="12.75" customHeight="1">
      <c r="M101" s="141"/>
      <c r="N101" s="141"/>
      <c r="O101" s="142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</row>
    <row r="102" spans="13:43" ht="12.75" customHeight="1">
      <c r="M102" s="141"/>
      <c r="N102" s="141"/>
      <c r="O102" s="142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</row>
    <row r="103" spans="13:43" ht="12.75" customHeight="1">
      <c r="M103" s="141"/>
      <c r="N103" s="141"/>
      <c r="O103" s="142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</row>
    <row r="104" spans="13:43" ht="12.75" customHeight="1">
      <c r="M104" s="141"/>
      <c r="N104" s="141"/>
      <c r="O104" s="142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</row>
    <row r="105" spans="13:43" ht="12.75" customHeight="1">
      <c r="M105" s="141"/>
      <c r="N105" s="141"/>
      <c r="O105" s="142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</row>
    <row r="106" spans="13:43" ht="12.75" customHeight="1">
      <c r="M106" s="141"/>
      <c r="N106" s="141"/>
      <c r="O106" s="142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</row>
    <row r="107" spans="13:43" ht="12.75" customHeight="1">
      <c r="M107" s="141"/>
      <c r="N107" s="141"/>
      <c r="O107" s="142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</row>
    <row r="108" spans="13:43" ht="12.75" customHeight="1">
      <c r="M108" s="141"/>
      <c r="N108" s="141"/>
      <c r="O108" s="142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</row>
    <row r="109" spans="13:43" ht="12.75" customHeight="1">
      <c r="M109" s="141"/>
      <c r="N109" s="141"/>
      <c r="O109" s="142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</row>
    <row r="110" spans="13:43" ht="12.75" customHeight="1">
      <c r="M110" s="141"/>
      <c r="N110" s="141"/>
      <c r="O110" s="142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</row>
    <row r="111" spans="13:43" ht="12.75" customHeight="1">
      <c r="M111" s="141"/>
      <c r="N111" s="141"/>
      <c r="O111" s="142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</row>
    <row r="112" spans="13:43" ht="12.75" customHeight="1">
      <c r="M112" s="141"/>
      <c r="N112" s="141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</row>
    <row r="113" spans="13:43" ht="12.75" customHeight="1">
      <c r="M113" s="141"/>
      <c r="N113" s="141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</row>
    <row r="114" spans="13:43" ht="12.75" customHeight="1">
      <c r="M114" s="141"/>
      <c r="N114" s="141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</row>
    <row r="115" spans="13:43" ht="12.75" customHeight="1">
      <c r="M115" s="141"/>
      <c r="N115" s="141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</row>
    <row r="116" spans="13:43" ht="12.75" customHeight="1">
      <c r="M116" s="141"/>
      <c r="N116" s="141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</row>
    <row r="117" spans="13:43" ht="12.75" customHeight="1">
      <c r="M117" s="141"/>
      <c r="N117" s="141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</row>
    <row r="118" spans="13:43" ht="12.75" customHeight="1">
      <c r="M118" s="141"/>
      <c r="N118" s="141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</row>
    <row r="119" spans="13:43" ht="12.75" customHeight="1">
      <c r="M119" s="141"/>
      <c r="N119" s="141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</row>
    <row r="120" spans="13:43" ht="12.75" customHeight="1">
      <c r="M120" s="141"/>
      <c r="N120" s="141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</row>
    <row r="121" spans="13:43" ht="12.75" customHeight="1">
      <c r="M121" s="141"/>
      <c r="N121" s="141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</row>
    <row r="122" spans="13:43" ht="12.75" customHeight="1">
      <c r="M122" s="141"/>
      <c r="N122" s="141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</row>
    <row r="123" spans="13:43" ht="12.75" customHeight="1">
      <c r="M123" s="141"/>
      <c r="N123" s="141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</row>
    <row r="124" spans="13:43" ht="12.75" customHeight="1">
      <c r="M124" s="141"/>
      <c r="N124" s="141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</row>
    <row r="125" spans="13:43" ht="12.75" customHeight="1">
      <c r="M125" s="141"/>
      <c r="N125" s="141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</row>
    <row r="126" spans="13:43" ht="12.75" customHeight="1">
      <c r="M126" s="141"/>
      <c r="N126" s="141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</row>
    <row r="127" spans="13:43" ht="12.75" customHeight="1">
      <c r="M127" s="141"/>
      <c r="N127" s="141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</row>
    <row r="128" spans="13:43" ht="12.75" customHeight="1">
      <c r="M128" s="141"/>
      <c r="N128" s="141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</row>
    <row r="129" spans="13:43" ht="12.75" customHeight="1">
      <c r="M129" s="141"/>
      <c r="N129" s="141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</row>
    <row r="130" spans="13:43" ht="12.75" customHeight="1">
      <c r="M130" s="141"/>
      <c r="N130" s="141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</row>
    <row r="131" spans="13:43" ht="12.75" customHeight="1">
      <c r="M131" s="141"/>
      <c r="N131" s="141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</row>
    <row r="132" spans="13:43" ht="12.75" customHeight="1">
      <c r="M132" s="141"/>
      <c r="N132" s="141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</row>
    <row r="133" spans="13:43" ht="12.75" customHeight="1">
      <c r="M133" s="141"/>
      <c r="N133" s="141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</row>
    <row r="134" spans="13:43" ht="12.75" customHeight="1">
      <c r="M134" s="141"/>
      <c r="N134" s="141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</row>
    <row r="135" spans="13:43" ht="12.75" customHeight="1">
      <c r="M135" s="141"/>
      <c r="N135" s="141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</row>
    <row r="136" spans="13:43" ht="12.75" customHeight="1">
      <c r="M136" s="141"/>
      <c r="N136" s="141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</row>
    <row r="137" spans="13:43" ht="12.75" customHeight="1">
      <c r="M137" s="141"/>
      <c r="N137" s="141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</row>
    <row r="138" spans="13:43" ht="12.75" customHeight="1">
      <c r="M138" s="141"/>
      <c r="N138" s="141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</row>
    <row r="139" spans="13:43" ht="12.75" customHeight="1">
      <c r="M139" s="141"/>
      <c r="N139" s="141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</row>
    <row r="140" spans="13:43" ht="12.75" customHeight="1">
      <c r="M140" s="141"/>
      <c r="N140" s="141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</row>
    <row r="141" spans="13:43" ht="12.75" customHeight="1">
      <c r="M141" s="141"/>
      <c r="N141" s="141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</row>
    <row r="142" spans="13:43" ht="12.75" customHeight="1">
      <c r="M142" s="141"/>
      <c r="N142" s="141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</row>
    <row r="143" spans="13:43" ht="12.75" customHeight="1">
      <c r="M143" s="141"/>
      <c r="N143" s="141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</row>
    <row r="144" spans="13:43" ht="12.75" customHeight="1">
      <c r="M144" s="141"/>
      <c r="N144" s="141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</row>
    <row r="145" spans="13:43" ht="12.75" customHeight="1">
      <c r="M145" s="141"/>
      <c r="N145" s="141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</row>
    <row r="146" spans="13:43" ht="12.75" customHeight="1">
      <c r="M146" s="141"/>
      <c r="N146" s="141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</row>
    <row r="147" spans="13:43" ht="12.75" customHeight="1">
      <c r="M147" s="141"/>
      <c r="N147" s="141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</row>
    <row r="148" spans="13:43" ht="12.75" customHeight="1">
      <c r="M148" s="141"/>
      <c r="N148" s="141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</row>
    <row r="149" spans="13:43" ht="12.75" customHeight="1">
      <c r="M149" s="141"/>
      <c r="N149" s="141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</row>
    <row r="150" spans="13:43" ht="12.75" customHeight="1">
      <c r="M150" s="141"/>
      <c r="N150" s="141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</row>
    <row r="151" spans="13:43" ht="12.75" customHeight="1">
      <c r="M151" s="141"/>
      <c r="N151" s="141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</row>
    <row r="152" spans="13:43" ht="12.75" customHeight="1">
      <c r="M152" s="141"/>
      <c r="N152" s="141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</row>
    <row r="153" spans="13:43" ht="12.75" customHeight="1">
      <c r="M153" s="141"/>
      <c r="N153" s="141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</row>
    <row r="154" spans="13:43" ht="12.75" customHeight="1">
      <c r="M154" s="141"/>
      <c r="N154" s="141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</row>
    <row r="155" spans="13:43" ht="12.75" customHeight="1">
      <c r="M155" s="141"/>
      <c r="N155" s="141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</row>
    <row r="156" spans="13:43" ht="12.75" customHeight="1">
      <c r="M156" s="141"/>
      <c r="N156" s="141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</row>
    <row r="157" spans="13:43" ht="12.75" customHeight="1">
      <c r="M157" s="141"/>
      <c r="N157" s="141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</row>
    <row r="158" spans="13:43" ht="12.75" customHeight="1">
      <c r="M158" s="141"/>
      <c r="N158" s="141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</row>
    <row r="159" spans="13:43" ht="12.75" customHeight="1">
      <c r="M159" s="141"/>
      <c r="N159" s="141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</row>
    <row r="160" spans="13:43" ht="12.75" customHeight="1">
      <c r="M160" s="141"/>
      <c r="N160" s="141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</row>
    <row r="161" spans="13:43" ht="12.75" customHeight="1">
      <c r="M161" s="141"/>
      <c r="N161" s="141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</row>
    <row r="162" spans="13:43" ht="12.75" customHeight="1">
      <c r="M162" s="141"/>
      <c r="N162" s="141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</row>
    <row r="163" spans="13:43" ht="12.75" customHeight="1">
      <c r="M163" s="141"/>
      <c r="N163" s="141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</row>
    <row r="164" spans="13:43" ht="12.75" customHeight="1">
      <c r="M164" s="141"/>
      <c r="N164" s="141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</row>
    <row r="165" spans="13:43" ht="12.75" customHeight="1">
      <c r="M165" s="141"/>
      <c r="N165" s="141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</row>
    <row r="166" spans="13:43" ht="12.75" customHeight="1">
      <c r="M166" s="141"/>
      <c r="N166" s="141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</row>
    <row r="167" spans="13:43" ht="12.75" customHeight="1">
      <c r="M167" s="141"/>
      <c r="N167" s="141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</row>
    <row r="168" spans="13:43" ht="12.75" customHeight="1">
      <c r="M168" s="141"/>
      <c r="N168" s="141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</row>
    <row r="169" spans="13:43" ht="12.75" customHeight="1">
      <c r="M169" s="141"/>
      <c r="N169" s="141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</row>
    <row r="170" spans="13:43" ht="12.75" customHeight="1">
      <c r="M170" s="141"/>
      <c r="N170" s="141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</row>
    <row r="171" spans="13:43" ht="12.75" customHeight="1">
      <c r="M171" s="141"/>
      <c r="N171" s="141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</row>
    <row r="172" spans="13:43" ht="12.75" customHeight="1">
      <c r="M172" s="141"/>
      <c r="N172" s="141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</row>
    <row r="173" spans="13:43" ht="12.75" customHeight="1">
      <c r="M173" s="141"/>
      <c r="N173" s="141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</row>
    <row r="174" spans="13:43" ht="12.75" customHeight="1">
      <c r="M174" s="141"/>
      <c r="N174" s="141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</row>
    <row r="175" spans="13:43" ht="12.75" customHeight="1">
      <c r="M175" s="141"/>
      <c r="N175" s="141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</row>
    <row r="176" spans="13:43" ht="12.75" customHeight="1">
      <c r="M176" s="141"/>
      <c r="N176" s="141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</row>
    <row r="177" spans="13:43" ht="12.75" customHeight="1">
      <c r="M177" s="141"/>
      <c r="N177" s="141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</row>
    <row r="178" spans="13:43" ht="12.75" customHeight="1">
      <c r="M178" s="141"/>
      <c r="N178" s="141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</row>
    <row r="179" spans="13:43" ht="12.75" customHeight="1">
      <c r="M179" s="141"/>
      <c r="N179" s="141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</row>
    <row r="180" spans="13:43" ht="12.75" customHeight="1">
      <c r="M180" s="141"/>
      <c r="N180" s="141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</row>
    <row r="181" spans="13:43" ht="12.75" customHeight="1">
      <c r="M181" s="141"/>
      <c r="N181" s="141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</row>
    <row r="182" spans="13:43" ht="12.75" customHeight="1">
      <c r="M182" s="141"/>
      <c r="N182" s="141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</row>
    <row r="183" spans="13:43" ht="12.75" customHeight="1">
      <c r="M183" s="141"/>
      <c r="N183" s="141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</row>
    <row r="184" spans="13:43" ht="12.75" customHeight="1">
      <c r="M184" s="141"/>
      <c r="N184" s="141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</row>
    <row r="185" spans="13:43" ht="12.75" customHeight="1">
      <c r="M185" s="141"/>
      <c r="N185" s="141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</row>
    <row r="186" spans="13:43" ht="12.75" customHeight="1">
      <c r="M186" s="141"/>
      <c r="N186" s="141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</row>
    <row r="187" spans="13:43" ht="12.75" customHeight="1">
      <c r="M187" s="141"/>
      <c r="N187" s="141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</row>
    <row r="188" spans="13:43" ht="12.75" customHeight="1">
      <c r="M188" s="141"/>
      <c r="N188" s="141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</row>
    <row r="189" spans="13:43" ht="12.75" customHeight="1">
      <c r="M189" s="141"/>
      <c r="N189" s="141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</row>
    <row r="190" spans="13:43" ht="12.75" customHeight="1">
      <c r="M190" s="141"/>
      <c r="N190" s="141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</row>
    <row r="191" spans="13:43" ht="12.75" customHeight="1">
      <c r="M191" s="141"/>
      <c r="N191" s="141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</row>
    <row r="192" spans="13:43" ht="12.75" customHeight="1">
      <c r="M192" s="141"/>
      <c r="N192" s="141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</row>
    <row r="193" spans="13:43" ht="12.75" customHeight="1">
      <c r="M193" s="141"/>
      <c r="N193" s="141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</row>
    <row r="194" spans="13:43" ht="12.75" customHeight="1">
      <c r="M194" s="141"/>
      <c r="N194" s="141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</row>
    <row r="195" spans="13:43" ht="12.75" customHeight="1">
      <c r="M195" s="141"/>
      <c r="N195" s="141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</row>
    <row r="196" spans="13:43" ht="12.75" customHeight="1">
      <c r="M196" s="141"/>
      <c r="N196" s="141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</row>
    <row r="197" spans="13:43" ht="12.75" customHeight="1">
      <c r="M197" s="141"/>
      <c r="N197" s="141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</row>
    <row r="198" spans="13:43" ht="12.75" customHeight="1">
      <c r="M198" s="141"/>
      <c r="N198" s="141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</row>
    <row r="199" spans="13:43" ht="12.75" customHeight="1">
      <c r="M199" s="141"/>
      <c r="N199" s="141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</row>
    <row r="200" spans="13:43" ht="12.75" customHeight="1">
      <c r="M200" s="141"/>
      <c r="N200" s="141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</row>
    <row r="201" spans="13:43" ht="12.75" customHeight="1">
      <c r="M201" s="141"/>
      <c r="N201" s="141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</row>
    <row r="202" spans="13:43" ht="12.75" customHeight="1">
      <c r="M202" s="141"/>
      <c r="N202" s="141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</row>
    <row r="203" spans="13:43" ht="12.75" customHeight="1">
      <c r="M203" s="141"/>
      <c r="N203" s="141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</row>
    <row r="204" spans="13:43" ht="12.75" customHeight="1">
      <c r="M204" s="141"/>
      <c r="N204" s="141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</row>
    <row r="205" spans="13:43" ht="12.75" customHeight="1">
      <c r="M205" s="141"/>
      <c r="N205" s="141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</row>
    <row r="206" spans="13:43" ht="12.75" customHeight="1">
      <c r="M206" s="141"/>
      <c r="N206" s="141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</row>
    <row r="207" spans="13:43" ht="12.75" customHeight="1">
      <c r="M207" s="141"/>
      <c r="N207" s="141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</row>
    <row r="208" spans="13:43" ht="12.75" customHeight="1">
      <c r="M208" s="141"/>
      <c r="N208" s="141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</row>
    <row r="209" spans="13:43" ht="12.75" customHeight="1">
      <c r="M209" s="141"/>
      <c r="N209" s="141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</row>
    <row r="210" spans="13:43" ht="12.75" customHeight="1">
      <c r="M210" s="141"/>
      <c r="N210" s="141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</row>
    <row r="211" spans="13:43" ht="12.75" customHeight="1">
      <c r="M211" s="141"/>
      <c r="N211" s="141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</row>
    <row r="212" spans="13:43" ht="12.75" customHeight="1">
      <c r="M212" s="141"/>
      <c r="N212" s="141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</row>
    <row r="213" spans="13:43" ht="12.75" customHeight="1">
      <c r="M213" s="141"/>
      <c r="N213" s="141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</row>
    <row r="214" spans="13:43" ht="12.75" customHeight="1">
      <c r="M214" s="141"/>
      <c r="N214" s="141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</row>
    <row r="215" spans="13:43" ht="12.75" customHeight="1">
      <c r="M215" s="141"/>
      <c r="N215" s="141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</row>
    <row r="216" spans="13:43" ht="12.75" customHeight="1">
      <c r="M216" s="141"/>
      <c r="N216" s="141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</row>
  </sheetData>
  <sheetProtection/>
  <mergeCells count="47">
    <mergeCell ref="J1:K1"/>
    <mergeCell ref="F4:K4"/>
    <mergeCell ref="F5:K5"/>
    <mergeCell ref="C9:E9"/>
    <mergeCell ref="C25:E25"/>
    <mergeCell ref="D31:E31"/>
    <mergeCell ref="C14:D15"/>
    <mergeCell ref="C16:D18"/>
    <mergeCell ref="B2:K2"/>
    <mergeCell ref="B4:B7"/>
    <mergeCell ref="C4:E7"/>
    <mergeCell ref="C10:E10"/>
    <mergeCell ref="C11:E11"/>
    <mergeCell ref="C24:E24"/>
    <mergeCell ref="C42:E42"/>
    <mergeCell ref="C40:E40"/>
    <mergeCell ref="C8:E8"/>
    <mergeCell ref="C29:E29"/>
    <mergeCell ref="D32:E32"/>
    <mergeCell ref="C12:E12"/>
    <mergeCell ref="C13:E13"/>
    <mergeCell ref="D47:E47"/>
    <mergeCell ref="C51:E51"/>
    <mergeCell ref="C43:E43"/>
    <mergeCell ref="C44:E44"/>
    <mergeCell ref="D45:E45"/>
    <mergeCell ref="C41:E41"/>
    <mergeCell ref="C19:D21"/>
    <mergeCell ref="C22:D23"/>
    <mergeCell ref="C38:E38"/>
    <mergeCell ref="C36:E36"/>
    <mergeCell ref="C31:C35"/>
    <mergeCell ref="C50:E50"/>
    <mergeCell ref="C30:E30"/>
    <mergeCell ref="D34:E34"/>
    <mergeCell ref="C37:E37"/>
    <mergeCell ref="D35:E35"/>
    <mergeCell ref="C52:E52"/>
    <mergeCell ref="C26:E26"/>
    <mergeCell ref="C27:E27"/>
    <mergeCell ref="C45:C48"/>
    <mergeCell ref="D33:E33"/>
    <mergeCell ref="C39:E39"/>
    <mergeCell ref="C28:E28"/>
    <mergeCell ref="C49:E49"/>
    <mergeCell ref="D48:E48"/>
    <mergeCell ref="D46:E46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5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3" width="7.140625" style="0" customWidth="1"/>
    <col min="4" max="4" width="7.8515625" style="0" customWidth="1"/>
    <col min="5" max="5" width="6.8515625" style="0" customWidth="1"/>
    <col min="6" max="6" width="8.28125" style="0" customWidth="1"/>
    <col min="7" max="7" width="7.57421875" style="0" customWidth="1"/>
    <col min="8" max="8" width="8.28125" style="0" customWidth="1"/>
    <col min="9" max="9" width="7.140625" style="0" customWidth="1"/>
    <col min="10" max="10" width="8.421875" style="0" customWidth="1"/>
    <col min="11" max="11" width="7.00390625" style="0" customWidth="1"/>
    <col min="12" max="12" width="8.7109375" style="0" customWidth="1"/>
    <col min="13" max="13" width="7.140625" style="0" customWidth="1"/>
    <col min="14" max="14" width="8.00390625" style="0" customWidth="1"/>
    <col min="15" max="15" width="7.7109375" style="0" customWidth="1"/>
    <col min="16" max="16" width="8.7109375" style="0" customWidth="1"/>
    <col min="17" max="17" width="1.421875" style="0" customWidth="1"/>
    <col min="18" max="19" width="0" style="0" hidden="1" customWidth="1"/>
    <col min="20" max="21" width="9.140625" style="0" hidden="1" customWidth="1"/>
    <col min="22" max="22" width="0" style="0" hidden="1" customWidth="1"/>
  </cols>
  <sheetData>
    <row r="1" ht="12.75" customHeight="1">
      <c r="O1" s="154" t="s">
        <v>343</v>
      </c>
    </row>
    <row r="2" spans="1:17" ht="28.5" customHeight="1">
      <c r="A2" s="329" t="s">
        <v>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53"/>
    </row>
    <row r="3" spans="1:17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3"/>
    </row>
    <row r="4" spans="1:17" ht="51.75" customHeight="1">
      <c r="A4" s="330" t="s">
        <v>28</v>
      </c>
      <c r="B4" s="330" t="s">
        <v>97</v>
      </c>
      <c r="C4" s="330" t="s">
        <v>337</v>
      </c>
      <c r="D4" s="330"/>
      <c r="E4" s="251" t="s">
        <v>338</v>
      </c>
      <c r="F4" s="251"/>
      <c r="G4" s="251"/>
      <c r="H4" s="251"/>
      <c r="I4" s="251" t="s">
        <v>341</v>
      </c>
      <c r="J4" s="251"/>
      <c r="K4" s="251"/>
      <c r="L4" s="251"/>
      <c r="M4" s="251" t="s">
        <v>342</v>
      </c>
      <c r="N4" s="251"/>
      <c r="O4" s="251"/>
      <c r="P4" s="251"/>
      <c r="Q4" s="6"/>
    </row>
    <row r="5" spans="1:17" ht="17.25" customHeight="1">
      <c r="A5" s="238"/>
      <c r="B5" s="330"/>
      <c r="C5" s="267">
        <v>2020</v>
      </c>
      <c r="D5" s="267">
        <v>2021</v>
      </c>
      <c r="E5" s="251">
        <v>2020</v>
      </c>
      <c r="F5" s="251"/>
      <c r="G5" s="251">
        <v>2021</v>
      </c>
      <c r="H5" s="251"/>
      <c r="I5" s="251">
        <v>2020</v>
      </c>
      <c r="J5" s="251"/>
      <c r="K5" s="251">
        <v>2021</v>
      </c>
      <c r="L5" s="251"/>
      <c r="M5" s="251">
        <v>2020</v>
      </c>
      <c r="N5" s="251"/>
      <c r="O5" s="251">
        <v>2021</v>
      </c>
      <c r="P5" s="251"/>
      <c r="Q5" s="6"/>
    </row>
    <row r="6" spans="1:17" ht="31.5" customHeight="1">
      <c r="A6" s="238"/>
      <c r="B6" s="330"/>
      <c r="C6" s="267"/>
      <c r="D6" s="267"/>
      <c r="E6" s="149" t="s">
        <v>339</v>
      </c>
      <c r="F6" s="151" t="s">
        <v>340</v>
      </c>
      <c r="G6" s="149" t="s">
        <v>339</v>
      </c>
      <c r="H6" s="151" t="s">
        <v>340</v>
      </c>
      <c r="I6" s="153" t="s">
        <v>339</v>
      </c>
      <c r="J6" s="151" t="s">
        <v>340</v>
      </c>
      <c r="K6" s="153" t="s">
        <v>339</v>
      </c>
      <c r="L6" s="151" t="s">
        <v>340</v>
      </c>
      <c r="M6" s="149" t="s">
        <v>339</v>
      </c>
      <c r="N6" s="151" t="s">
        <v>340</v>
      </c>
      <c r="O6" s="149" t="s">
        <v>339</v>
      </c>
      <c r="P6" s="151" t="s">
        <v>340</v>
      </c>
      <c r="Q6" s="6"/>
    </row>
    <row r="7" spans="1:20" ht="12" customHeight="1">
      <c r="A7" s="144" t="s">
        <v>29</v>
      </c>
      <c r="B7" s="144" t="s">
        <v>31</v>
      </c>
      <c r="C7" s="144">
        <v>1</v>
      </c>
      <c r="D7" s="144">
        <v>2</v>
      </c>
      <c r="E7" s="144">
        <v>3</v>
      </c>
      <c r="F7" s="152">
        <v>4</v>
      </c>
      <c r="G7" s="144">
        <v>5</v>
      </c>
      <c r="H7" s="152">
        <v>6</v>
      </c>
      <c r="I7" s="144">
        <v>7</v>
      </c>
      <c r="J7" s="152">
        <v>8</v>
      </c>
      <c r="K7" s="144">
        <v>9</v>
      </c>
      <c r="L7" s="152">
        <v>10</v>
      </c>
      <c r="M7" s="144">
        <v>11</v>
      </c>
      <c r="N7" s="152">
        <v>12</v>
      </c>
      <c r="O7" s="144">
        <v>13</v>
      </c>
      <c r="P7" s="152">
        <v>14</v>
      </c>
      <c r="Q7" s="6"/>
      <c r="T7" s="156"/>
    </row>
    <row r="8" spans="1:28" ht="12" customHeight="1">
      <c r="A8" s="32">
        <v>1</v>
      </c>
      <c r="B8" s="146" t="s">
        <v>98</v>
      </c>
      <c r="C8" s="42"/>
      <c r="D8" s="42"/>
      <c r="E8" s="42"/>
      <c r="F8" s="114"/>
      <c r="G8" s="42"/>
      <c r="H8" s="114"/>
      <c r="I8" s="42"/>
      <c r="J8" s="114"/>
      <c r="K8" s="42"/>
      <c r="L8" s="114"/>
      <c r="M8" s="83"/>
      <c r="N8" s="114"/>
      <c r="O8" s="83"/>
      <c r="P8" s="114"/>
      <c r="Q8" s="155"/>
      <c r="R8" s="156"/>
      <c r="S8" s="156"/>
      <c r="T8" s="156"/>
      <c r="U8" s="156"/>
      <c r="V8" s="156"/>
      <c r="W8" s="156"/>
      <c r="X8" s="156"/>
      <c r="Y8" s="27"/>
      <c r="Z8" s="27"/>
      <c r="AA8" s="27"/>
      <c r="AB8" s="27"/>
    </row>
    <row r="9" spans="1:28" ht="12" customHeight="1">
      <c r="A9" s="32">
        <v>2</v>
      </c>
      <c r="B9" s="146" t="s">
        <v>312</v>
      </c>
      <c r="C9" s="42">
        <v>2753</v>
      </c>
      <c r="D9" s="86">
        <v>3055</v>
      </c>
      <c r="E9" s="150">
        <v>145</v>
      </c>
      <c r="F9" s="114">
        <f aca="true" t="shared" si="0" ref="F9:F33">IF(C9=0,0,E9*100/C9)</f>
        <v>5.266981474754813</v>
      </c>
      <c r="G9" s="86">
        <v>180</v>
      </c>
      <c r="H9" s="114">
        <f aca="true" t="shared" si="1" ref="H9:H33">IF(D9=0,IF(G9=0,0,100),R9)</f>
        <v>5.8919803600654665</v>
      </c>
      <c r="I9" s="42">
        <v>184</v>
      </c>
      <c r="J9" s="114">
        <f aca="true" t="shared" si="2" ref="J9:J33">IF(C9=0,IF(I9=0,0,100),S9)</f>
        <v>6.683617871413004</v>
      </c>
      <c r="K9" s="86">
        <v>233</v>
      </c>
      <c r="L9" s="114">
        <f aca="true" t="shared" si="3" ref="L9:L33">IF(D9=0,IF(K9=0,0,100),T9)</f>
        <v>7.62684124386252</v>
      </c>
      <c r="M9" s="83">
        <v>329</v>
      </c>
      <c r="N9" s="114">
        <f aca="true" t="shared" si="4" ref="N9:N33">IF(C9=0,0,M9*100/C9)</f>
        <v>11.950599346167817</v>
      </c>
      <c r="O9" s="83">
        <f aca="true" t="shared" si="5" ref="O9:O33">G9+K9</f>
        <v>413</v>
      </c>
      <c r="P9" s="114">
        <f aca="true" t="shared" si="6" ref="P9:P33">IF(D9=0,IF(O9=0,0,100),V9)</f>
        <v>13.518821603927988</v>
      </c>
      <c r="Q9" s="155">
        <f aca="true" t="shared" si="7" ref="Q9:Q35">IF(C9=0,0,SUM(E9*100/C9))</f>
        <v>5.266981474754813</v>
      </c>
      <c r="R9" s="156">
        <f aca="true" t="shared" si="8" ref="R9:R35">IF(D9=0,0,SUM(G9*100/D9))</f>
        <v>5.8919803600654665</v>
      </c>
      <c r="S9" s="156">
        <f aca="true" t="shared" si="9" ref="S9:S35">IF(C9=0,0,SUM(I9*100/C9))</f>
        <v>6.683617871413004</v>
      </c>
      <c r="T9" s="156">
        <f aca="true" t="shared" si="10" ref="T9:T35">IF(D9=0,0,SUM(K9*100/D9))</f>
        <v>7.62684124386252</v>
      </c>
      <c r="U9" s="156">
        <f aca="true" t="shared" si="11" ref="U9:U33">IF(C9=0,0,SUM(M9*100/C9))</f>
        <v>11.950599346167817</v>
      </c>
      <c r="V9" s="156">
        <f aca="true" t="shared" si="12" ref="V9:V35">IF(D9=0,0,SUM(O9*100/D9))</f>
        <v>13.518821603927988</v>
      </c>
      <c r="W9" s="156"/>
      <c r="X9" s="156"/>
      <c r="Y9" s="27"/>
      <c r="Z9" s="27"/>
      <c r="AA9" s="27"/>
      <c r="AB9" s="27"/>
    </row>
    <row r="10" spans="1:28" ht="12" customHeight="1">
      <c r="A10" s="32">
        <v>3</v>
      </c>
      <c r="B10" s="146" t="s">
        <v>313</v>
      </c>
      <c r="C10" s="42">
        <v>2067</v>
      </c>
      <c r="D10" s="86">
        <v>2178</v>
      </c>
      <c r="E10" s="42">
        <v>36</v>
      </c>
      <c r="F10" s="114">
        <f t="shared" si="0"/>
        <v>1.741654571843251</v>
      </c>
      <c r="G10" s="86">
        <v>75</v>
      </c>
      <c r="H10" s="114">
        <f t="shared" si="1"/>
        <v>3.443526170798898</v>
      </c>
      <c r="I10" s="42">
        <v>62</v>
      </c>
      <c r="J10" s="114">
        <f t="shared" si="2"/>
        <v>2.999516207063377</v>
      </c>
      <c r="K10" s="86">
        <v>58</v>
      </c>
      <c r="L10" s="114">
        <f t="shared" si="3"/>
        <v>2.6629935720844813</v>
      </c>
      <c r="M10" s="83">
        <v>98</v>
      </c>
      <c r="N10" s="114">
        <f t="shared" si="4"/>
        <v>4.7411707789066275</v>
      </c>
      <c r="O10" s="83">
        <f t="shared" si="5"/>
        <v>133</v>
      </c>
      <c r="P10" s="114">
        <f t="shared" si="6"/>
        <v>6.106519742883379</v>
      </c>
      <c r="Q10" s="155">
        <f t="shared" si="7"/>
        <v>1.741654571843251</v>
      </c>
      <c r="R10" s="156">
        <f t="shared" si="8"/>
        <v>3.443526170798898</v>
      </c>
      <c r="S10" s="156">
        <f t="shared" si="9"/>
        <v>2.999516207063377</v>
      </c>
      <c r="T10" s="156">
        <f t="shared" si="10"/>
        <v>2.6629935720844813</v>
      </c>
      <c r="U10" s="156">
        <f t="shared" si="11"/>
        <v>4.7411707789066275</v>
      </c>
      <c r="V10" s="156">
        <f t="shared" si="12"/>
        <v>6.106519742883379</v>
      </c>
      <c r="W10" s="156"/>
      <c r="X10" s="156"/>
      <c r="Y10" s="27"/>
      <c r="Z10" s="27"/>
      <c r="AA10" s="27"/>
      <c r="AB10" s="27"/>
    </row>
    <row r="11" spans="1:28" ht="12" customHeight="1">
      <c r="A11" s="32">
        <v>4</v>
      </c>
      <c r="B11" s="146" t="s">
        <v>314</v>
      </c>
      <c r="C11" s="42">
        <v>9665</v>
      </c>
      <c r="D11" s="86">
        <v>9330</v>
      </c>
      <c r="E11" s="42">
        <v>505</v>
      </c>
      <c r="F11" s="114">
        <f t="shared" si="0"/>
        <v>5.225038799793068</v>
      </c>
      <c r="G11" s="86">
        <v>393</v>
      </c>
      <c r="H11" s="114">
        <f t="shared" si="1"/>
        <v>4.212218649517685</v>
      </c>
      <c r="I11" s="42">
        <v>347</v>
      </c>
      <c r="J11" s="114">
        <f t="shared" si="2"/>
        <v>3.5902741852043456</v>
      </c>
      <c r="K11" s="86">
        <v>371</v>
      </c>
      <c r="L11" s="114">
        <f t="shared" si="3"/>
        <v>3.9764201500535905</v>
      </c>
      <c r="M11" s="83">
        <v>852</v>
      </c>
      <c r="N11" s="114">
        <f t="shared" si="4"/>
        <v>8.815312984997414</v>
      </c>
      <c r="O11" s="83">
        <f t="shared" si="5"/>
        <v>764</v>
      </c>
      <c r="P11" s="114">
        <f t="shared" si="6"/>
        <v>8.188638799571276</v>
      </c>
      <c r="Q11" s="155">
        <f t="shared" si="7"/>
        <v>5.225038799793068</v>
      </c>
      <c r="R11" s="156">
        <f t="shared" si="8"/>
        <v>4.212218649517685</v>
      </c>
      <c r="S11" s="156">
        <f t="shared" si="9"/>
        <v>3.5902741852043456</v>
      </c>
      <c r="T11" s="156">
        <f t="shared" si="10"/>
        <v>3.9764201500535905</v>
      </c>
      <c r="U11" s="156">
        <f t="shared" si="11"/>
        <v>8.815312984997414</v>
      </c>
      <c r="V11" s="156">
        <f t="shared" si="12"/>
        <v>8.188638799571276</v>
      </c>
      <c r="W11" s="156"/>
      <c r="X11" s="156"/>
      <c r="Y11" s="27"/>
      <c r="Z11" s="27"/>
      <c r="AA11" s="27"/>
      <c r="AB11" s="27"/>
    </row>
    <row r="12" spans="1:28" ht="12" customHeight="1">
      <c r="A12" s="32">
        <v>5</v>
      </c>
      <c r="B12" s="146" t="s">
        <v>315</v>
      </c>
      <c r="C12" s="42">
        <v>5226</v>
      </c>
      <c r="D12" s="86">
        <v>5628</v>
      </c>
      <c r="E12" s="42">
        <v>200</v>
      </c>
      <c r="F12" s="114">
        <f t="shared" si="0"/>
        <v>3.827018752391887</v>
      </c>
      <c r="G12" s="86">
        <v>217</v>
      </c>
      <c r="H12" s="114">
        <f t="shared" si="1"/>
        <v>3.855721393034826</v>
      </c>
      <c r="I12" s="42">
        <v>177</v>
      </c>
      <c r="J12" s="114">
        <f t="shared" si="2"/>
        <v>3.38691159586682</v>
      </c>
      <c r="K12" s="86">
        <v>158</v>
      </c>
      <c r="L12" s="114">
        <f t="shared" si="3"/>
        <v>2.8073916133617627</v>
      </c>
      <c r="M12" s="83">
        <v>377</v>
      </c>
      <c r="N12" s="114">
        <f t="shared" si="4"/>
        <v>7.213930348258707</v>
      </c>
      <c r="O12" s="83">
        <f t="shared" si="5"/>
        <v>375</v>
      </c>
      <c r="P12" s="114">
        <f t="shared" si="6"/>
        <v>6.663113006396588</v>
      </c>
      <c r="Q12" s="155">
        <f t="shared" si="7"/>
        <v>3.827018752391887</v>
      </c>
      <c r="R12" s="156">
        <f t="shared" si="8"/>
        <v>3.855721393034826</v>
      </c>
      <c r="S12" s="156">
        <f t="shared" si="9"/>
        <v>3.38691159586682</v>
      </c>
      <c r="T12" s="156">
        <f t="shared" si="10"/>
        <v>2.8073916133617627</v>
      </c>
      <c r="U12" s="156">
        <f t="shared" si="11"/>
        <v>7.213930348258707</v>
      </c>
      <c r="V12" s="156">
        <f t="shared" si="12"/>
        <v>6.663113006396588</v>
      </c>
      <c r="W12" s="156"/>
      <c r="X12" s="156"/>
      <c r="Y12" s="27"/>
      <c r="Z12" s="27"/>
      <c r="AA12" s="27"/>
      <c r="AB12" s="27"/>
    </row>
    <row r="13" spans="1:28" ht="12" customHeight="1">
      <c r="A13" s="32">
        <v>6</v>
      </c>
      <c r="B13" s="146" t="s">
        <v>316</v>
      </c>
      <c r="C13" s="42">
        <v>2574</v>
      </c>
      <c r="D13" s="86">
        <v>2629</v>
      </c>
      <c r="E13" s="42">
        <v>111</v>
      </c>
      <c r="F13" s="114">
        <f t="shared" si="0"/>
        <v>4.312354312354312</v>
      </c>
      <c r="G13" s="86">
        <v>119</v>
      </c>
      <c r="H13" s="114">
        <f t="shared" si="1"/>
        <v>4.526435907189045</v>
      </c>
      <c r="I13" s="42">
        <v>41</v>
      </c>
      <c r="J13" s="114">
        <f t="shared" si="2"/>
        <v>1.592851592851593</v>
      </c>
      <c r="K13" s="86">
        <v>71</v>
      </c>
      <c r="L13" s="114">
        <f t="shared" si="3"/>
        <v>2.700646633701027</v>
      </c>
      <c r="M13" s="83">
        <v>152</v>
      </c>
      <c r="N13" s="114">
        <f t="shared" si="4"/>
        <v>5.905205905205905</v>
      </c>
      <c r="O13" s="83">
        <f t="shared" si="5"/>
        <v>190</v>
      </c>
      <c r="P13" s="114">
        <f t="shared" si="6"/>
        <v>7.2270825408900725</v>
      </c>
      <c r="Q13" s="155">
        <f t="shared" si="7"/>
        <v>4.312354312354312</v>
      </c>
      <c r="R13" s="156">
        <f t="shared" si="8"/>
        <v>4.526435907189045</v>
      </c>
      <c r="S13" s="156">
        <f t="shared" si="9"/>
        <v>1.592851592851593</v>
      </c>
      <c r="T13" s="156">
        <f t="shared" si="10"/>
        <v>2.700646633701027</v>
      </c>
      <c r="U13" s="156">
        <f t="shared" si="11"/>
        <v>5.905205905205905</v>
      </c>
      <c r="V13" s="156">
        <f t="shared" si="12"/>
        <v>7.2270825408900725</v>
      </c>
      <c r="W13" s="156"/>
      <c r="X13" s="156"/>
      <c r="Y13" s="27"/>
      <c r="Z13" s="27"/>
      <c r="AA13" s="27"/>
      <c r="AB13" s="27"/>
    </row>
    <row r="14" spans="1:28" ht="12" customHeight="1">
      <c r="A14" s="32">
        <v>7</v>
      </c>
      <c r="B14" s="146" t="s">
        <v>317</v>
      </c>
      <c r="C14" s="42">
        <v>1905</v>
      </c>
      <c r="D14" s="86">
        <v>2602</v>
      </c>
      <c r="E14" s="42">
        <v>38</v>
      </c>
      <c r="F14" s="114">
        <f t="shared" si="0"/>
        <v>1.994750656167979</v>
      </c>
      <c r="G14" s="86">
        <v>57</v>
      </c>
      <c r="H14" s="114">
        <f t="shared" si="1"/>
        <v>2.1906225980015375</v>
      </c>
      <c r="I14" s="42">
        <v>16</v>
      </c>
      <c r="J14" s="114">
        <f t="shared" si="2"/>
        <v>0.8398950131233596</v>
      </c>
      <c r="K14" s="86">
        <v>16</v>
      </c>
      <c r="L14" s="114">
        <f t="shared" si="3"/>
        <v>0.6149116064565718</v>
      </c>
      <c r="M14" s="83">
        <v>54</v>
      </c>
      <c r="N14" s="114">
        <f t="shared" si="4"/>
        <v>2.8346456692913384</v>
      </c>
      <c r="O14" s="83">
        <f t="shared" si="5"/>
        <v>73</v>
      </c>
      <c r="P14" s="114">
        <f t="shared" si="6"/>
        <v>2.8055342044581093</v>
      </c>
      <c r="Q14" s="155">
        <f t="shared" si="7"/>
        <v>1.994750656167979</v>
      </c>
      <c r="R14" s="156">
        <f t="shared" si="8"/>
        <v>2.1906225980015375</v>
      </c>
      <c r="S14" s="156">
        <f t="shared" si="9"/>
        <v>0.8398950131233596</v>
      </c>
      <c r="T14" s="156">
        <f t="shared" si="10"/>
        <v>0.6149116064565718</v>
      </c>
      <c r="U14" s="156">
        <f t="shared" si="11"/>
        <v>2.8346456692913384</v>
      </c>
      <c r="V14" s="156">
        <f t="shared" si="12"/>
        <v>2.8055342044581093</v>
      </c>
      <c r="W14" s="156"/>
      <c r="X14" s="156"/>
      <c r="Y14" s="27"/>
      <c r="Z14" s="27"/>
      <c r="AA14" s="27"/>
      <c r="AB14" s="27"/>
    </row>
    <row r="15" spans="1:28" ht="12" customHeight="1">
      <c r="A15" s="32">
        <v>8</v>
      </c>
      <c r="B15" s="146" t="s">
        <v>318</v>
      </c>
      <c r="C15" s="42">
        <v>4539</v>
      </c>
      <c r="D15" s="86">
        <v>4575</v>
      </c>
      <c r="E15" s="42">
        <v>211</v>
      </c>
      <c r="F15" s="114">
        <f t="shared" si="0"/>
        <v>4.648601013439084</v>
      </c>
      <c r="G15" s="86">
        <v>228</v>
      </c>
      <c r="H15" s="114">
        <f t="shared" si="1"/>
        <v>4.983606557377049</v>
      </c>
      <c r="I15" s="42">
        <v>109</v>
      </c>
      <c r="J15" s="114">
        <f t="shared" si="2"/>
        <v>2.4014100022031286</v>
      </c>
      <c r="K15" s="86">
        <v>108</v>
      </c>
      <c r="L15" s="114">
        <f t="shared" si="3"/>
        <v>2.360655737704918</v>
      </c>
      <c r="M15" s="83">
        <v>320</v>
      </c>
      <c r="N15" s="114">
        <f t="shared" si="4"/>
        <v>7.0500110156422116</v>
      </c>
      <c r="O15" s="83">
        <f t="shared" si="5"/>
        <v>336</v>
      </c>
      <c r="P15" s="114">
        <f t="shared" si="6"/>
        <v>7.344262295081967</v>
      </c>
      <c r="Q15" s="155">
        <f t="shared" si="7"/>
        <v>4.648601013439084</v>
      </c>
      <c r="R15" s="156">
        <f t="shared" si="8"/>
        <v>4.983606557377049</v>
      </c>
      <c r="S15" s="156">
        <f t="shared" si="9"/>
        <v>2.4014100022031286</v>
      </c>
      <c r="T15" s="156">
        <f t="shared" si="10"/>
        <v>2.360655737704918</v>
      </c>
      <c r="U15" s="156">
        <f t="shared" si="11"/>
        <v>7.0500110156422116</v>
      </c>
      <c r="V15" s="156">
        <f t="shared" si="12"/>
        <v>7.344262295081967</v>
      </c>
      <c r="W15" s="156"/>
      <c r="X15" s="156"/>
      <c r="Y15" s="27"/>
      <c r="Z15" s="27"/>
      <c r="AA15" s="27"/>
      <c r="AB15" s="27"/>
    </row>
    <row r="16" spans="1:28" ht="12" customHeight="1">
      <c r="A16" s="32">
        <v>9</v>
      </c>
      <c r="B16" s="146" t="s">
        <v>319</v>
      </c>
      <c r="C16" s="42">
        <v>1565</v>
      </c>
      <c r="D16" s="86">
        <v>1923</v>
      </c>
      <c r="E16" s="42">
        <v>74</v>
      </c>
      <c r="F16" s="114">
        <f t="shared" si="0"/>
        <v>4.728434504792332</v>
      </c>
      <c r="G16" s="86">
        <v>70</v>
      </c>
      <c r="H16" s="114">
        <f t="shared" si="1"/>
        <v>3.640145605824233</v>
      </c>
      <c r="I16" s="42">
        <v>52</v>
      </c>
      <c r="J16" s="114">
        <f t="shared" si="2"/>
        <v>3.3226837060702876</v>
      </c>
      <c r="K16" s="86">
        <v>49</v>
      </c>
      <c r="L16" s="114">
        <f t="shared" si="3"/>
        <v>2.548101924076963</v>
      </c>
      <c r="M16" s="83">
        <v>126</v>
      </c>
      <c r="N16" s="114">
        <f t="shared" si="4"/>
        <v>8.05111821086262</v>
      </c>
      <c r="O16" s="83">
        <f t="shared" si="5"/>
        <v>119</v>
      </c>
      <c r="P16" s="114">
        <f t="shared" si="6"/>
        <v>6.188247529901196</v>
      </c>
      <c r="Q16" s="155">
        <f t="shared" si="7"/>
        <v>4.728434504792332</v>
      </c>
      <c r="R16" s="156">
        <f t="shared" si="8"/>
        <v>3.640145605824233</v>
      </c>
      <c r="S16" s="156">
        <f t="shared" si="9"/>
        <v>3.3226837060702876</v>
      </c>
      <c r="T16" s="156">
        <f t="shared" si="10"/>
        <v>2.548101924076963</v>
      </c>
      <c r="U16" s="156">
        <f t="shared" si="11"/>
        <v>8.05111821086262</v>
      </c>
      <c r="V16" s="156">
        <f t="shared" si="12"/>
        <v>6.188247529901196</v>
      </c>
      <c r="W16" s="156"/>
      <c r="X16" s="156"/>
      <c r="Y16" s="27"/>
      <c r="Z16" s="27"/>
      <c r="AA16" s="27"/>
      <c r="AB16" s="27"/>
    </row>
    <row r="17" spans="1:28" ht="12" customHeight="1">
      <c r="A17" s="32">
        <v>10</v>
      </c>
      <c r="B17" s="146" t="s">
        <v>320</v>
      </c>
      <c r="C17" s="42">
        <v>3173</v>
      </c>
      <c r="D17" s="86">
        <v>3916</v>
      </c>
      <c r="E17" s="42">
        <v>312</v>
      </c>
      <c r="F17" s="114">
        <f t="shared" si="0"/>
        <v>9.832965647652065</v>
      </c>
      <c r="G17" s="86">
        <v>406</v>
      </c>
      <c r="H17" s="114">
        <f t="shared" si="1"/>
        <v>10.367722165474975</v>
      </c>
      <c r="I17" s="42">
        <v>165</v>
      </c>
      <c r="J17" s="114">
        <f t="shared" si="2"/>
        <v>5.200126063662149</v>
      </c>
      <c r="K17" s="86">
        <v>354</v>
      </c>
      <c r="L17" s="114">
        <f t="shared" si="3"/>
        <v>9.039836567926455</v>
      </c>
      <c r="M17" s="83">
        <v>477</v>
      </c>
      <c r="N17" s="114">
        <f t="shared" si="4"/>
        <v>15.033091711314214</v>
      </c>
      <c r="O17" s="83">
        <f t="shared" si="5"/>
        <v>760</v>
      </c>
      <c r="P17" s="114">
        <f t="shared" si="6"/>
        <v>19.40755873340143</v>
      </c>
      <c r="Q17" s="155">
        <f t="shared" si="7"/>
        <v>9.832965647652065</v>
      </c>
      <c r="R17" s="156">
        <f t="shared" si="8"/>
        <v>10.367722165474975</v>
      </c>
      <c r="S17" s="156">
        <f t="shared" si="9"/>
        <v>5.200126063662149</v>
      </c>
      <c r="T17" s="156">
        <f t="shared" si="10"/>
        <v>9.039836567926455</v>
      </c>
      <c r="U17" s="156">
        <f t="shared" si="11"/>
        <v>15.033091711314214</v>
      </c>
      <c r="V17" s="156">
        <f t="shared" si="12"/>
        <v>19.40755873340143</v>
      </c>
      <c r="W17" s="156"/>
      <c r="X17" s="156"/>
      <c r="Y17" s="27"/>
      <c r="Z17" s="27"/>
      <c r="AA17" s="27"/>
      <c r="AB17" s="27"/>
    </row>
    <row r="18" spans="1:28" ht="12" customHeight="1">
      <c r="A18" s="32">
        <v>11</v>
      </c>
      <c r="B18" s="146" t="s">
        <v>321</v>
      </c>
      <c r="C18" s="42">
        <v>2022</v>
      </c>
      <c r="D18" s="86">
        <v>2084</v>
      </c>
      <c r="E18" s="42">
        <v>101</v>
      </c>
      <c r="F18" s="114">
        <f t="shared" si="0"/>
        <v>4.995054401582592</v>
      </c>
      <c r="G18" s="86">
        <v>106</v>
      </c>
      <c r="H18" s="114">
        <f t="shared" si="1"/>
        <v>5.08637236084453</v>
      </c>
      <c r="I18" s="42">
        <v>71</v>
      </c>
      <c r="J18" s="114">
        <f t="shared" si="2"/>
        <v>3.5113748763600396</v>
      </c>
      <c r="K18" s="86">
        <v>76</v>
      </c>
      <c r="L18" s="114">
        <f t="shared" si="3"/>
        <v>3.6468330134357005</v>
      </c>
      <c r="M18" s="83">
        <v>172</v>
      </c>
      <c r="N18" s="114">
        <f t="shared" si="4"/>
        <v>8.506429277942631</v>
      </c>
      <c r="O18" s="83">
        <f t="shared" si="5"/>
        <v>182</v>
      </c>
      <c r="P18" s="114">
        <f t="shared" si="6"/>
        <v>8.73320537428023</v>
      </c>
      <c r="Q18" s="155">
        <f t="shared" si="7"/>
        <v>4.995054401582592</v>
      </c>
      <c r="R18" s="156">
        <f t="shared" si="8"/>
        <v>5.08637236084453</v>
      </c>
      <c r="S18" s="156">
        <f t="shared" si="9"/>
        <v>3.5113748763600396</v>
      </c>
      <c r="T18" s="156">
        <f t="shared" si="10"/>
        <v>3.6468330134357005</v>
      </c>
      <c r="U18" s="156">
        <f t="shared" si="11"/>
        <v>8.506429277942631</v>
      </c>
      <c r="V18" s="156">
        <f t="shared" si="12"/>
        <v>8.73320537428023</v>
      </c>
      <c r="W18" s="156"/>
      <c r="X18" s="156"/>
      <c r="Y18" s="27"/>
      <c r="Z18" s="27"/>
      <c r="AA18" s="27"/>
      <c r="AB18" s="27"/>
    </row>
    <row r="19" spans="1:28" ht="12" customHeight="1">
      <c r="A19" s="32">
        <v>12</v>
      </c>
      <c r="B19" s="146" t="s">
        <v>322</v>
      </c>
      <c r="C19" s="42">
        <v>2186</v>
      </c>
      <c r="D19" s="86">
        <v>2216</v>
      </c>
      <c r="E19" s="42">
        <v>34</v>
      </c>
      <c r="F19" s="114">
        <f t="shared" si="0"/>
        <v>1.555352241537054</v>
      </c>
      <c r="G19" s="86">
        <v>38</v>
      </c>
      <c r="H19" s="114">
        <f t="shared" si="1"/>
        <v>1.7148014440433212</v>
      </c>
      <c r="I19" s="42">
        <v>53</v>
      </c>
      <c r="J19" s="114">
        <f t="shared" si="2"/>
        <v>2.42451967063129</v>
      </c>
      <c r="K19" s="86">
        <v>37</v>
      </c>
      <c r="L19" s="114">
        <f t="shared" si="3"/>
        <v>1.6696750902527075</v>
      </c>
      <c r="M19" s="83">
        <v>87</v>
      </c>
      <c r="N19" s="114">
        <f t="shared" si="4"/>
        <v>3.979871912168344</v>
      </c>
      <c r="O19" s="83">
        <f t="shared" si="5"/>
        <v>75</v>
      </c>
      <c r="P19" s="114">
        <f t="shared" si="6"/>
        <v>3.384476534296029</v>
      </c>
      <c r="Q19" s="155">
        <f t="shared" si="7"/>
        <v>1.555352241537054</v>
      </c>
      <c r="R19" s="156">
        <f t="shared" si="8"/>
        <v>1.7148014440433212</v>
      </c>
      <c r="S19" s="156">
        <f t="shared" si="9"/>
        <v>2.42451967063129</v>
      </c>
      <c r="T19" s="156">
        <f t="shared" si="10"/>
        <v>1.6696750902527075</v>
      </c>
      <c r="U19" s="156">
        <f t="shared" si="11"/>
        <v>3.979871912168344</v>
      </c>
      <c r="V19" s="156">
        <f t="shared" si="12"/>
        <v>3.384476534296029</v>
      </c>
      <c r="W19" s="156"/>
      <c r="X19" s="156"/>
      <c r="Y19" s="27"/>
      <c r="Z19" s="27"/>
      <c r="AA19" s="27"/>
      <c r="AB19" s="27"/>
    </row>
    <row r="20" spans="1:28" ht="12" customHeight="1">
      <c r="A20" s="32">
        <v>13</v>
      </c>
      <c r="B20" s="146" t="s">
        <v>323</v>
      </c>
      <c r="C20" s="42">
        <v>3780</v>
      </c>
      <c r="D20" s="86">
        <v>4365</v>
      </c>
      <c r="E20" s="42">
        <v>152</v>
      </c>
      <c r="F20" s="114">
        <f t="shared" si="0"/>
        <v>4.021164021164021</v>
      </c>
      <c r="G20" s="86">
        <v>240</v>
      </c>
      <c r="H20" s="114">
        <f t="shared" si="1"/>
        <v>5.498281786941581</v>
      </c>
      <c r="I20" s="42">
        <v>103</v>
      </c>
      <c r="J20" s="114">
        <f t="shared" si="2"/>
        <v>2.7248677248677247</v>
      </c>
      <c r="K20" s="86">
        <v>137</v>
      </c>
      <c r="L20" s="114">
        <f t="shared" si="3"/>
        <v>3.138602520045819</v>
      </c>
      <c r="M20" s="83">
        <v>255</v>
      </c>
      <c r="N20" s="114">
        <f t="shared" si="4"/>
        <v>6.746031746031746</v>
      </c>
      <c r="O20" s="83">
        <f t="shared" si="5"/>
        <v>377</v>
      </c>
      <c r="P20" s="114">
        <f t="shared" si="6"/>
        <v>8.6368843069874</v>
      </c>
      <c r="Q20" s="155">
        <f t="shared" si="7"/>
        <v>4.021164021164021</v>
      </c>
      <c r="R20" s="156">
        <f t="shared" si="8"/>
        <v>5.498281786941581</v>
      </c>
      <c r="S20" s="156">
        <f t="shared" si="9"/>
        <v>2.7248677248677247</v>
      </c>
      <c r="T20" s="156">
        <f t="shared" si="10"/>
        <v>3.138602520045819</v>
      </c>
      <c r="U20" s="156">
        <f t="shared" si="11"/>
        <v>6.746031746031746</v>
      </c>
      <c r="V20" s="156">
        <f t="shared" si="12"/>
        <v>8.6368843069874</v>
      </c>
      <c r="W20" s="156"/>
      <c r="X20" s="156"/>
      <c r="Y20" s="27"/>
      <c r="Z20" s="27"/>
      <c r="AA20" s="27"/>
      <c r="AB20" s="27"/>
    </row>
    <row r="21" spans="1:28" ht="12" customHeight="1">
      <c r="A21" s="32">
        <v>14</v>
      </c>
      <c r="B21" s="146" t="s">
        <v>324</v>
      </c>
      <c r="C21" s="42">
        <v>2907</v>
      </c>
      <c r="D21" s="86">
        <v>2638</v>
      </c>
      <c r="E21" s="42">
        <v>124</v>
      </c>
      <c r="F21" s="114">
        <f t="shared" si="0"/>
        <v>4.265565875472996</v>
      </c>
      <c r="G21" s="86">
        <v>122</v>
      </c>
      <c r="H21" s="114">
        <f t="shared" si="1"/>
        <v>4.624715693707354</v>
      </c>
      <c r="I21" s="42">
        <v>50</v>
      </c>
      <c r="J21" s="114">
        <f t="shared" si="2"/>
        <v>1.7199862401100792</v>
      </c>
      <c r="K21" s="86">
        <v>54</v>
      </c>
      <c r="L21" s="114">
        <f t="shared" si="3"/>
        <v>2.047005307050796</v>
      </c>
      <c r="M21" s="83">
        <v>174</v>
      </c>
      <c r="N21" s="114">
        <f t="shared" si="4"/>
        <v>5.985552115583076</v>
      </c>
      <c r="O21" s="83">
        <f t="shared" si="5"/>
        <v>176</v>
      </c>
      <c r="P21" s="114">
        <f t="shared" si="6"/>
        <v>6.67172100075815</v>
      </c>
      <c r="Q21" s="155">
        <f t="shared" si="7"/>
        <v>4.265565875472996</v>
      </c>
      <c r="R21" s="156">
        <f t="shared" si="8"/>
        <v>4.624715693707354</v>
      </c>
      <c r="S21" s="156">
        <f t="shared" si="9"/>
        <v>1.7199862401100792</v>
      </c>
      <c r="T21" s="156">
        <f t="shared" si="10"/>
        <v>2.047005307050796</v>
      </c>
      <c r="U21" s="156">
        <f t="shared" si="11"/>
        <v>5.985552115583076</v>
      </c>
      <c r="V21" s="156">
        <f t="shared" si="12"/>
        <v>6.67172100075815</v>
      </c>
      <c r="W21" s="156"/>
      <c r="X21" s="156"/>
      <c r="Y21" s="27"/>
      <c r="Z21" s="27"/>
      <c r="AA21" s="27"/>
      <c r="AB21" s="27"/>
    </row>
    <row r="22" spans="1:28" ht="12" customHeight="1">
      <c r="A22" s="32">
        <v>15</v>
      </c>
      <c r="B22" s="146" t="s">
        <v>325</v>
      </c>
      <c r="C22" s="42">
        <v>3919</v>
      </c>
      <c r="D22" s="86">
        <v>4689</v>
      </c>
      <c r="E22" s="42">
        <v>203</v>
      </c>
      <c r="F22" s="114">
        <f t="shared" si="0"/>
        <v>5.179892829803522</v>
      </c>
      <c r="G22" s="86">
        <v>189</v>
      </c>
      <c r="H22" s="114">
        <f t="shared" si="1"/>
        <v>4.030710172744722</v>
      </c>
      <c r="I22" s="42">
        <v>176</v>
      </c>
      <c r="J22" s="114">
        <f t="shared" si="2"/>
        <v>4.490941566726206</v>
      </c>
      <c r="K22" s="86">
        <v>172</v>
      </c>
      <c r="L22" s="114">
        <f t="shared" si="3"/>
        <v>3.6681595222862016</v>
      </c>
      <c r="M22" s="83">
        <v>379</v>
      </c>
      <c r="N22" s="114">
        <f t="shared" si="4"/>
        <v>9.670834396529727</v>
      </c>
      <c r="O22" s="83">
        <f t="shared" si="5"/>
        <v>361</v>
      </c>
      <c r="P22" s="114">
        <f t="shared" si="6"/>
        <v>7.698869695030924</v>
      </c>
      <c r="Q22" s="155">
        <f t="shared" si="7"/>
        <v>5.179892829803522</v>
      </c>
      <c r="R22" s="156">
        <f t="shared" si="8"/>
        <v>4.030710172744722</v>
      </c>
      <c r="S22" s="156">
        <f t="shared" si="9"/>
        <v>4.490941566726206</v>
      </c>
      <c r="T22" s="156">
        <f t="shared" si="10"/>
        <v>3.6681595222862016</v>
      </c>
      <c r="U22" s="156">
        <f t="shared" si="11"/>
        <v>9.670834396529727</v>
      </c>
      <c r="V22" s="156">
        <f t="shared" si="12"/>
        <v>7.698869695030924</v>
      </c>
      <c r="W22" s="156"/>
      <c r="X22" s="156"/>
      <c r="Y22" s="27"/>
      <c r="Z22" s="27"/>
      <c r="AA22" s="27"/>
      <c r="AB22" s="27"/>
    </row>
    <row r="23" spans="1:28" ht="12" customHeight="1">
      <c r="A23" s="32">
        <v>16</v>
      </c>
      <c r="B23" s="146" t="s">
        <v>326</v>
      </c>
      <c r="C23" s="42">
        <v>3588</v>
      </c>
      <c r="D23" s="86">
        <v>3476</v>
      </c>
      <c r="E23" s="42">
        <v>78</v>
      </c>
      <c r="F23" s="114">
        <f t="shared" si="0"/>
        <v>2.1739130434782608</v>
      </c>
      <c r="G23" s="86">
        <v>125</v>
      </c>
      <c r="H23" s="114">
        <f t="shared" si="1"/>
        <v>3.5960874568469503</v>
      </c>
      <c r="I23" s="42">
        <v>74</v>
      </c>
      <c r="J23" s="114">
        <f t="shared" si="2"/>
        <v>2.0624303232998886</v>
      </c>
      <c r="K23" s="86">
        <v>99</v>
      </c>
      <c r="L23" s="114">
        <f t="shared" si="3"/>
        <v>2.848101265822785</v>
      </c>
      <c r="M23" s="83">
        <v>152</v>
      </c>
      <c r="N23" s="114">
        <f t="shared" si="4"/>
        <v>4.23634336677815</v>
      </c>
      <c r="O23" s="83">
        <f t="shared" si="5"/>
        <v>224</v>
      </c>
      <c r="P23" s="114">
        <f t="shared" si="6"/>
        <v>6.444188722669735</v>
      </c>
      <c r="Q23" s="155">
        <f t="shared" si="7"/>
        <v>2.1739130434782608</v>
      </c>
      <c r="R23" s="156">
        <f t="shared" si="8"/>
        <v>3.5960874568469503</v>
      </c>
      <c r="S23" s="156">
        <f t="shared" si="9"/>
        <v>2.0624303232998886</v>
      </c>
      <c r="T23" s="156">
        <f t="shared" si="10"/>
        <v>2.848101265822785</v>
      </c>
      <c r="U23" s="156">
        <f t="shared" si="11"/>
        <v>4.23634336677815</v>
      </c>
      <c r="V23" s="156">
        <f t="shared" si="12"/>
        <v>6.444188722669735</v>
      </c>
      <c r="W23" s="156"/>
      <c r="X23" s="156"/>
      <c r="Y23" s="27"/>
      <c r="Z23" s="27"/>
      <c r="AA23" s="27"/>
      <c r="AB23" s="27"/>
    </row>
    <row r="24" spans="1:28" ht="12" customHeight="1">
      <c r="A24" s="32">
        <v>17</v>
      </c>
      <c r="B24" s="146" t="s">
        <v>327</v>
      </c>
      <c r="C24" s="42">
        <v>2033</v>
      </c>
      <c r="D24" s="86">
        <v>2274</v>
      </c>
      <c r="E24" s="42">
        <v>74</v>
      </c>
      <c r="F24" s="114">
        <f t="shared" si="0"/>
        <v>3.6399409739301527</v>
      </c>
      <c r="G24" s="86">
        <v>81</v>
      </c>
      <c r="H24" s="114">
        <f t="shared" si="1"/>
        <v>3.5620052770448547</v>
      </c>
      <c r="I24" s="42">
        <v>33</v>
      </c>
      <c r="J24" s="114">
        <f t="shared" si="2"/>
        <v>1.6232169208066896</v>
      </c>
      <c r="K24" s="86">
        <v>50</v>
      </c>
      <c r="L24" s="114">
        <f t="shared" si="3"/>
        <v>2.198768689533861</v>
      </c>
      <c r="M24" s="83">
        <v>107</v>
      </c>
      <c r="N24" s="114">
        <f t="shared" si="4"/>
        <v>5.2631578947368425</v>
      </c>
      <c r="O24" s="83">
        <f t="shared" si="5"/>
        <v>131</v>
      </c>
      <c r="P24" s="114">
        <f t="shared" si="6"/>
        <v>5.760773966578716</v>
      </c>
      <c r="Q24" s="155">
        <f t="shared" si="7"/>
        <v>3.6399409739301527</v>
      </c>
      <c r="R24" s="156">
        <f t="shared" si="8"/>
        <v>3.5620052770448547</v>
      </c>
      <c r="S24" s="156">
        <f t="shared" si="9"/>
        <v>1.6232169208066896</v>
      </c>
      <c r="T24" s="156">
        <f t="shared" si="10"/>
        <v>2.198768689533861</v>
      </c>
      <c r="U24" s="156">
        <f t="shared" si="11"/>
        <v>5.2631578947368425</v>
      </c>
      <c r="V24" s="156">
        <f t="shared" si="12"/>
        <v>5.760773966578716</v>
      </c>
      <c r="W24" s="156"/>
      <c r="X24" s="156"/>
      <c r="Y24" s="27"/>
      <c r="Z24" s="27"/>
      <c r="AA24" s="27"/>
      <c r="AB24" s="27"/>
    </row>
    <row r="25" spans="1:28" ht="12" customHeight="1">
      <c r="A25" s="32">
        <v>18</v>
      </c>
      <c r="B25" s="146" t="s">
        <v>328</v>
      </c>
      <c r="C25" s="42">
        <v>2461</v>
      </c>
      <c r="D25" s="86">
        <v>2805</v>
      </c>
      <c r="E25" s="42">
        <v>59</v>
      </c>
      <c r="F25" s="114">
        <f t="shared" si="0"/>
        <v>2.397399431125559</v>
      </c>
      <c r="G25" s="86">
        <v>33</v>
      </c>
      <c r="H25" s="114">
        <f t="shared" si="1"/>
        <v>1.1764705882352942</v>
      </c>
      <c r="I25" s="42">
        <v>45</v>
      </c>
      <c r="J25" s="114">
        <f t="shared" si="2"/>
        <v>1.828524989841528</v>
      </c>
      <c r="K25" s="86">
        <v>59</v>
      </c>
      <c r="L25" s="114">
        <f t="shared" si="3"/>
        <v>2.1033868092691623</v>
      </c>
      <c r="M25" s="83">
        <v>104</v>
      </c>
      <c r="N25" s="114">
        <f t="shared" si="4"/>
        <v>4.225924420967087</v>
      </c>
      <c r="O25" s="83">
        <f t="shared" si="5"/>
        <v>92</v>
      </c>
      <c r="P25" s="114">
        <f t="shared" si="6"/>
        <v>3.2798573975044563</v>
      </c>
      <c r="Q25" s="155">
        <f t="shared" si="7"/>
        <v>2.397399431125559</v>
      </c>
      <c r="R25" s="156">
        <f t="shared" si="8"/>
        <v>1.1764705882352942</v>
      </c>
      <c r="S25" s="156">
        <f t="shared" si="9"/>
        <v>1.828524989841528</v>
      </c>
      <c r="T25" s="156">
        <f t="shared" si="10"/>
        <v>2.1033868092691623</v>
      </c>
      <c r="U25" s="156">
        <f t="shared" si="11"/>
        <v>4.225924420967087</v>
      </c>
      <c r="V25" s="156">
        <f t="shared" si="12"/>
        <v>3.2798573975044563</v>
      </c>
      <c r="W25" s="156"/>
      <c r="X25" s="156"/>
      <c r="Y25" s="27"/>
      <c r="Z25" s="27"/>
      <c r="AA25" s="27"/>
      <c r="AB25" s="27"/>
    </row>
    <row r="26" spans="1:28" ht="12" customHeight="1">
      <c r="A26" s="32">
        <v>19</v>
      </c>
      <c r="B26" s="146" t="s">
        <v>329</v>
      </c>
      <c r="C26" s="42">
        <v>1227</v>
      </c>
      <c r="D26" s="86">
        <v>1376</v>
      </c>
      <c r="E26" s="42">
        <v>37</v>
      </c>
      <c r="F26" s="114">
        <f t="shared" si="0"/>
        <v>3.015484922575387</v>
      </c>
      <c r="G26" s="86">
        <v>32</v>
      </c>
      <c r="H26" s="114">
        <f t="shared" si="1"/>
        <v>2.3255813953488373</v>
      </c>
      <c r="I26" s="42">
        <v>25</v>
      </c>
      <c r="J26" s="114">
        <f t="shared" si="2"/>
        <v>2.037489812550937</v>
      </c>
      <c r="K26" s="86">
        <v>40</v>
      </c>
      <c r="L26" s="114">
        <f t="shared" si="3"/>
        <v>2.9069767441860463</v>
      </c>
      <c r="M26" s="83">
        <v>62</v>
      </c>
      <c r="N26" s="114">
        <f t="shared" si="4"/>
        <v>5.052974735126324</v>
      </c>
      <c r="O26" s="83">
        <f t="shared" si="5"/>
        <v>72</v>
      </c>
      <c r="P26" s="114">
        <f t="shared" si="6"/>
        <v>5.232558139534884</v>
      </c>
      <c r="Q26" s="155">
        <f t="shared" si="7"/>
        <v>3.015484922575387</v>
      </c>
      <c r="R26" s="156">
        <f t="shared" si="8"/>
        <v>2.3255813953488373</v>
      </c>
      <c r="S26" s="156">
        <f t="shared" si="9"/>
        <v>2.037489812550937</v>
      </c>
      <c r="T26" s="156">
        <f t="shared" si="10"/>
        <v>2.9069767441860463</v>
      </c>
      <c r="U26" s="156">
        <f t="shared" si="11"/>
        <v>5.052974735126324</v>
      </c>
      <c r="V26" s="156">
        <f t="shared" si="12"/>
        <v>5.232558139534884</v>
      </c>
      <c r="W26" s="156"/>
      <c r="X26" s="156"/>
      <c r="Y26" s="27"/>
      <c r="Z26" s="27"/>
      <c r="AA26" s="27"/>
      <c r="AB26" s="27"/>
    </row>
    <row r="27" spans="1:28" ht="12" customHeight="1">
      <c r="A27" s="32">
        <v>20</v>
      </c>
      <c r="B27" s="146" t="s">
        <v>330</v>
      </c>
      <c r="C27" s="42">
        <v>5651</v>
      </c>
      <c r="D27" s="86">
        <v>5883</v>
      </c>
      <c r="E27" s="42">
        <v>360</v>
      </c>
      <c r="F27" s="114">
        <f t="shared" si="0"/>
        <v>6.370553884268271</v>
      </c>
      <c r="G27" s="86">
        <v>273</v>
      </c>
      <c r="H27" s="114">
        <f t="shared" si="1"/>
        <v>4.640489546149923</v>
      </c>
      <c r="I27" s="42">
        <v>266</v>
      </c>
      <c r="J27" s="114">
        <f t="shared" si="2"/>
        <v>4.707131481153778</v>
      </c>
      <c r="K27" s="86">
        <v>287</v>
      </c>
      <c r="L27" s="114">
        <f t="shared" si="3"/>
        <v>4.878463369029407</v>
      </c>
      <c r="M27" s="83">
        <v>626</v>
      </c>
      <c r="N27" s="114">
        <f t="shared" si="4"/>
        <v>11.077685365422049</v>
      </c>
      <c r="O27" s="83">
        <f t="shared" si="5"/>
        <v>560</v>
      </c>
      <c r="P27" s="114">
        <f t="shared" si="6"/>
        <v>9.51895291517933</v>
      </c>
      <c r="Q27" s="155">
        <f t="shared" si="7"/>
        <v>6.370553884268271</v>
      </c>
      <c r="R27" s="156">
        <f t="shared" si="8"/>
        <v>4.640489546149923</v>
      </c>
      <c r="S27" s="156">
        <f t="shared" si="9"/>
        <v>4.707131481153778</v>
      </c>
      <c r="T27" s="156">
        <f t="shared" si="10"/>
        <v>4.878463369029407</v>
      </c>
      <c r="U27" s="156">
        <f t="shared" si="11"/>
        <v>11.077685365422049</v>
      </c>
      <c r="V27" s="156">
        <f t="shared" si="12"/>
        <v>9.51895291517933</v>
      </c>
      <c r="W27" s="156"/>
      <c r="X27" s="156"/>
      <c r="Y27" s="27"/>
      <c r="Z27" s="27"/>
      <c r="AA27" s="27"/>
      <c r="AB27" s="27"/>
    </row>
    <row r="28" spans="1:28" ht="12" customHeight="1">
      <c r="A28" s="32">
        <v>21</v>
      </c>
      <c r="B28" s="146" t="s">
        <v>331</v>
      </c>
      <c r="C28" s="42">
        <v>2301</v>
      </c>
      <c r="D28" s="86">
        <v>2495</v>
      </c>
      <c r="E28" s="42">
        <v>196</v>
      </c>
      <c r="F28" s="114">
        <f t="shared" si="0"/>
        <v>8.518035636679704</v>
      </c>
      <c r="G28" s="86">
        <v>128</v>
      </c>
      <c r="H28" s="114">
        <f t="shared" si="1"/>
        <v>5.130260521042084</v>
      </c>
      <c r="I28" s="42">
        <v>122</v>
      </c>
      <c r="J28" s="114">
        <f t="shared" si="2"/>
        <v>5.302042590178184</v>
      </c>
      <c r="K28" s="86">
        <v>104</v>
      </c>
      <c r="L28" s="114">
        <f t="shared" si="3"/>
        <v>4.168336673346693</v>
      </c>
      <c r="M28" s="83">
        <v>318</v>
      </c>
      <c r="N28" s="114">
        <f t="shared" si="4"/>
        <v>13.820078226857888</v>
      </c>
      <c r="O28" s="83">
        <f t="shared" si="5"/>
        <v>232</v>
      </c>
      <c r="P28" s="114">
        <f t="shared" si="6"/>
        <v>9.298597194388778</v>
      </c>
      <c r="Q28" s="155">
        <f t="shared" si="7"/>
        <v>8.518035636679704</v>
      </c>
      <c r="R28" s="156">
        <f t="shared" si="8"/>
        <v>5.130260521042084</v>
      </c>
      <c r="S28" s="156">
        <f t="shared" si="9"/>
        <v>5.302042590178184</v>
      </c>
      <c r="T28" s="156">
        <f t="shared" si="10"/>
        <v>4.168336673346693</v>
      </c>
      <c r="U28" s="156">
        <f t="shared" si="11"/>
        <v>13.820078226857888</v>
      </c>
      <c r="V28" s="156">
        <f t="shared" si="12"/>
        <v>9.298597194388778</v>
      </c>
      <c r="W28" s="156"/>
      <c r="X28" s="156"/>
      <c r="Y28" s="27"/>
      <c r="Z28" s="27"/>
      <c r="AA28" s="27"/>
      <c r="AB28" s="27"/>
    </row>
    <row r="29" spans="1:28" ht="12" customHeight="1">
      <c r="A29" s="32">
        <v>22</v>
      </c>
      <c r="B29" s="146" t="s">
        <v>332</v>
      </c>
      <c r="C29" s="42">
        <v>2020</v>
      </c>
      <c r="D29" s="86">
        <v>1990</v>
      </c>
      <c r="E29" s="42">
        <v>57</v>
      </c>
      <c r="F29" s="114">
        <f t="shared" si="0"/>
        <v>2.8217821782178216</v>
      </c>
      <c r="G29" s="86">
        <v>71</v>
      </c>
      <c r="H29" s="114">
        <f t="shared" si="1"/>
        <v>3.5678391959798996</v>
      </c>
      <c r="I29" s="42">
        <v>36</v>
      </c>
      <c r="J29" s="114">
        <f t="shared" si="2"/>
        <v>1.7821782178217822</v>
      </c>
      <c r="K29" s="86">
        <v>54</v>
      </c>
      <c r="L29" s="114">
        <f t="shared" si="3"/>
        <v>2.71356783919598</v>
      </c>
      <c r="M29" s="83">
        <v>93</v>
      </c>
      <c r="N29" s="114">
        <f t="shared" si="4"/>
        <v>4.603960396039604</v>
      </c>
      <c r="O29" s="83">
        <f t="shared" si="5"/>
        <v>125</v>
      </c>
      <c r="P29" s="114">
        <f t="shared" si="6"/>
        <v>6.28140703517588</v>
      </c>
      <c r="Q29" s="155">
        <f t="shared" si="7"/>
        <v>2.8217821782178216</v>
      </c>
      <c r="R29" s="156">
        <f t="shared" si="8"/>
        <v>3.5678391959798996</v>
      </c>
      <c r="S29" s="156">
        <f t="shared" si="9"/>
        <v>1.7821782178217822</v>
      </c>
      <c r="T29" s="156">
        <f t="shared" si="10"/>
        <v>2.71356783919598</v>
      </c>
      <c r="U29" s="156">
        <f t="shared" si="11"/>
        <v>4.603960396039604</v>
      </c>
      <c r="V29" s="156">
        <f t="shared" si="12"/>
        <v>6.28140703517588</v>
      </c>
      <c r="W29" s="156"/>
      <c r="X29" s="156"/>
      <c r="Y29" s="27"/>
      <c r="Z29" s="27"/>
      <c r="AA29" s="27"/>
      <c r="AB29" s="27"/>
    </row>
    <row r="30" spans="1:28" ht="12" customHeight="1">
      <c r="A30" s="32">
        <v>23</v>
      </c>
      <c r="B30" s="146" t="s">
        <v>333</v>
      </c>
      <c r="C30" s="42">
        <v>1913</v>
      </c>
      <c r="D30" s="86">
        <v>2121</v>
      </c>
      <c r="E30" s="42">
        <v>82</v>
      </c>
      <c r="F30" s="114">
        <f t="shared" si="0"/>
        <v>4.286461055933089</v>
      </c>
      <c r="G30" s="86">
        <v>90</v>
      </c>
      <c r="H30" s="114">
        <f t="shared" si="1"/>
        <v>4.243281471004243</v>
      </c>
      <c r="I30" s="42">
        <v>48</v>
      </c>
      <c r="J30" s="114">
        <f t="shared" si="2"/>
        <v>2.509147935180345</v>
      </c>
      <c r="K30" s="86">
        <v>63</v>
      </c>
      <c r="L30" s="114">
        <f t="shared" si="3"/>
        <v>2.9702970297029703</v>
      </c>
      <c r="M30" s="83">
        <v>130</v>
      </c>
      <c r="N30" s="114">
        <f t="shared" si="4"/>
        <v>6.7956089911134345</v>
      </c>
      <c r="O30" s="83">
        <f t="shared" si="5"/>
        <v>153</v>
      </c>
      <c r="P30" s="114">
        <f t="shared" si="6"/>
        <v>7.2135785007072135</v>
      </c>
      <c r="Q30" s="155">
        <f t="shared" si="7"/>
        <v>4.286461055933089</v>
      </c>
      <c r="R30" s="156">
        <f t="shared" si="8"/>
        <v>4.243281471004243</v>
      </c>
      <c r="S30" s="156">
        <f t="shared" si="9"/>
        <v>2.509147935180345</v>
      </c>
      <c r="T30" s="156">
        <f t="shared" si="10"/>
        <v>2.9702970297029703</v>
      </c>
      <c r="U30" s="156">
        <f t="shared" si="11"/>
        <v>6.7956089911134345</v>
      </c>
      <c r="V30" s="156">
        <f t="shared" si="12"/>
        <v>7.2135785007072135</v>
      </c>
      <c r="W30" s="156"/>
      <c r="X30" s="156"/>
      <c r="Y30" s="27"/>
      <c r="Z30" s="27"/>
      <c r="AA30" s="27"/>
      <c r="AB30" s="27"/>
    </row>
    <row r="31" spans="1:28" ht="12" customHeight="1">
      <c r="A31" s="32">
        <v>24</v>
      </c>
      <c r="B31" s="146" t="s">
        <v>334</v>
      </c>
      <c r="C31" s="42">
        <v>1523</v>
      </c>
      <c r="D31" s="86">
        <v>1530</v>
      </c>
      <c r="E31" s="42">
        <v>68</v>
      </c>
      <c r="F31" s="114">
        <f t="shared" si="0"/>
        <v>4.4648719632304665</v>
      </c>
      <c r="G31" s="86">
        <v>76</v>
      </c>
      <c r="H31" s="114">
        <f t="shared" si="1"/>
        <v>4.967320261437909</v>
      </c>
      <c r="I31" s="42">
        <v>52</v>
      </c>
      <c r="J31" s="114">
        <f t="shared" si="2"/>
        <v>3.414313854235062</v>
      </c>
      <c r="K31" s="86">
        <v>58</v>
      </c>
      <c r="L31" s="114">
        <f t="shared" si="3"/>
        <v>3.7908496732026142</v>
      </c>
      <c r="M31" s="83">
        <v>120</v>
      </c>
      <c r="N31" s="114">
        <f t="shared" si="4"/>
        <v>7.879185817465529</v>
      </c>
      <c r="O31" s="83">
        <f t="shared" si="5"/>
        <v>134</v>
      </c>
      <c r="P31" s="114">
        <f t="shared" si="6"/>
        <v>8.758169934640524</v>
      </c>
      <c r="Q31" s="155">
        <f t="shared" si="7"/>
        <v>4.4648719632304665</v>
      </c>
      <c r="R31" s="156">
        <f t="shared" si="8"/>
        <v>4.967320261437909</v>
      </c>
      <c r="S31" s="156">
        <f t="shared" si="9"/>
        <v>3.414313854235062</v>
      </c>
      <c r="T31" s="156">
        <f t="shared" si="10"/>
        <v>3.7908496732026142</v>
      </c>
      <c r="U31" s="156">
        <f t="shared" si="11"/>
        <v>7.879185817465529</v>
      </c>
      <c r="V31" s="156">
        <f t="shared" si="12"/>
        <v>8.758169934640524</v>
      </c>
      <c r="W31" s="156"/>
      <c r="X31" s="156"/>
      <c r="Y31" s="27"/>
      <c r="Z31" s="27"/>
      <c r="AA31" s="27"/>
      <c r="AB31" s="27"/>
    </row>
    <row r="32" spans="1:28" ht="12" customHeight="1">
      <c r="A32" s="32">
        <v>25</v>
      </c>
      <c r="B32" s="146" t="s">
        <v>335</v>
      </c>
      <c r="C32" s="42">
        <v>2369</v>
      </c>
      <c r="D32" s="86">
        <v>2217</v>
      </c>
      <c r="E32" s="42">
        <v>113</v>
      </c>
      <c r="F32" s="114">
        <f t="shared" si="0"/>
        <v>4.769945124525116</v>
      </c>
      <c r="G32" s="86">
        <v>135</v>
      </c>
      <c r="H32" s="114">
        <f t="shared" si="1"/>
        <v>6.089309878213802</v>
      </c>
      <c r="I32" s="42">
        <v>83</v>
      </c>
      <c r="J32" s="114">
        <f t="shared" si="2"/>
        <v>3.503588011819333</v>
      </c>
      <c r="K32" s="86">
        <v>57</v>
      </c>
      <c r="L32" s="114">
        <f t="shared" si="3"/>
        <v>2.571041948579161</v>
      </c>
      <c r="M32" s="83">
        <v>196</v>
      </c>
      <c r="N32" s="114">
        <f t="shared" si="4"/>
        <v>8.273533136344449</v>
      </c>
      <c r="O32" s="83">
        <f t="shared" si="5"/>
        <v>192</v>
      </c>
      <c r="P32" s="114">
        <f t="shared" si="6"/>
        <v>8.660351826792963</v>
      </c>
      <c r="Q32" s="155">
        <f t="shared" si="7"/>
        <v>4.769945124525116</v>
      </c>
      <c r="R32" s="156">
        <f t="shared" si="8"/>
        <v>6.089309878213802</v>
      </c>
      <c r="S32" s="156">
        <f t="shared" si="9"/>
        <v>3.503588011819333</v>
      </c>
      <c r="T32" s="156">
        <f t="shared" si="10"/>
        <v>2.571041948579161</v>
      </c>
      <c r="U32" s="156">
        <f t="shared" si="11"/>
        <v>8.273533136344449</v>
      </c>
      <c r="V32" s="156">
        <f t="shared" si="12"/>
        <v>8.660351826792963</v>
      </c>
      <c r="W32" s="156"/>
      <c r="X32" s="156"/>
      <c r="Y32" s="27"/>
      <c r="Z32" s="27"/>
      <c r="AA32" s="27"/>
      <c r="AB32" s="27"/>
    </row>
    <row r="33" spans="1:28" ht="12" customHeight="1">
      <c r="A33" s="32">
        <v>26</v>
      </c>
      <c r="B33" s="146" t="s">
        <v>123</v>
      </c>
      <c r="C33" s="42">
        <v>5477</v>
      </c>
      <c r="D33" s="86">
        <v>6365</v>
      </c>
      <c r="E33" s="42">
        <v>312</v>
      </c>
      <c r="F33" s="114">
        <f t="shared" si="0"/>
        <v>5.696549205769582</v>
      </c>
      <c r="G33" s="86">
        <v>406</v>
      </c>
      <c r="H33" s="114">
        <f t="shared" si="1"/>
        <v>6.378633150039278</v>
      </c>
      <c r="I33" s="42">
        <v>165</v>
      </c>
      <c r="J33" s="114">
        <f t="shared" si="2"/>
        <v>3.012598137666606</v>
      </c>
      <c r="K33" s="86">
        <v>354</v>
      </c>
      <c r="L33" s="114">
        <f t="shared" si="3"/>
        <v>5.56166535742341</v>
      </c>
      <c r="M33" s="83">
        <v>477</v>
      </c>
      <c r="N33" s="114">
        <f t="shared" si="4"/>
        <v>8.709147343436188</v>
      </c>
      <c r="O33" s="83">
        <f t="shared" si="5"/>
        <v>760</v>
      </c>
      <c r="P33" s="114">
        <f t="shared" si="6"/>
        <v>11.940298507462687</v>
      </c>
      <c r="Q33" s="155">
        <f t="shared" si="7"/>
        <v>5.696549205769582</v>
      </c>
      <c r="R33" s="156">
        <f t="shared" si="8"/>
        <v>6.378633150039278</v>
      </c>
      <c r="S33" s="156">
        <f t="shared" si="9"/>
        <v>3.012598137666606</v>
      </c>
      <c r="T33" s="156">
        <f t="shared" si="10"/>
        <v>5.56166535742341</v>
      </c>
      <c r="U33" s="156">
        <f t="shared" si="11"/>
        <v>8.709147343436188</v>
      </c>
      <c r="V33" s="156">
        <f t="shared" si="12"/>
        <v>11.940298507462687</v>
      </c>
      <c r="W33" s="156"/>
      <c r="X33" s="156"/>
      <c r="Y33" s="27"/>
      <c r="Z33" s="27"/>
      <c r="AA33" s="27"/>
      <c r="AB33" s="27"/>
    </row>
    <row r="34" spans="1:28" ht="12" customHeight="1">
      <c r="A34" s="32">
        <v>27</v>
      </c>
      <c r="B34" s="146" t="s">
        <v>124</v>
      </c>
      <c r="C34" s="42"/>
      <c r="D34" s="42"/>
      <c r="E34" s="42"/>
      <c r="F34" s="114"/>
      <c r="G34" s="42"/>
      <c r="H34" s="114"/>
      <c r="I34" s="42"/>
      <c r="J34" s="114"/>
      <c r="K34" s="42"/>
      <c r="L34" s="114"/>
      <c r="M34" s="83"/>
      <c r="N34" s="114"/>
      <c r="O34" s="83"/>
      <c r="P34" s="114"/>
      <c r="Q34" s="155">
        <f t="shared" si="7"/>
        <v>0</v>
      </c>
      <c r="R34" s="156">
        <f t="shared" si="8"/>
        <v>0</v>
      </c>
      <c r="S34" s="156">
        <f t="shared" si="9"/>
        <v>0</v>
      </c>
      <c r="T34" s="156">
        <f t="shared" si="10"/>
        <v>0</v>
      </c>
      <c r="U34" s="156"/>
      <c r="V34" s="156">
        <f t="shared" si="12"/>
        <v>0</v>
      </c>
      <c r="W34" s="156"/>
      <c r="X34" s="156"/>
      <c r="Y34" s="27"/>
      <c r="Z34" s="27"/>
      <c r="AA34" s="27"/>
      <c r="AB34" s="27"/>
    </row>
    <row r="35" spans="1:28" ht="12.75">
      <c r="A35" s="145"/>
      <c r="B35" s="147" t="s">
        <v>52</v>
      </c>
      <c r="C35" s="158">
        <f>SUM(C8:C34)</f>
        <v>78844</v>
      </c>
      <c r="D35" s="158">
        <f>SUM(D8:D34)</f>
        <v>84360</v>
      </c>
      <c r="E35" s="158">
        <f>SUM(E8:E34)</f>
        <v>3682</v>
      </c>
      <c r="F35" s="159">
        <f>IF(C35=0,0,E35*100/C35)</f>
        <v>4.669981228755518</v>
      </c>
      <c r="G35" s="158">
        <f>SUM(G8:G34)</f>
        <v>3890</v>
      </c>
      <c r="H35" s="159">
        <f>IF(C35=0,IF(G35=0,0,100),R35)</f>
        <v>4.611190137505927</v>
      </c>
      <c r="I35" s="158">
        <f>SUM(I8:I34)</f>
        <v>2555</v>
      </c>
      <c r="J35" s="159">
        <f>IF(C35=0,0,SUM(I35*100/C35))</f>
        <v>3.2405763279387143</v>
      </c>
      <c r="K35" s="158">
        <f>SUM(K8:K34)</f>
        <v>3119</v>
      </c>
      <c r="L35" s="159">
        <f>IF(C35=0,IF(K35=0,0,100),T35)</f>
        <v>3.6972498814604076</v>
      </c>
      <c r="M35" s="158">
        <f>SUM(M8:M34)</f>
        <v>6237</v>
      </c>
      <c r="N35" s="159">
        <f>IF(C35=0,0,M35*100/C35)</f>
        <v>7.910557556694232</v>
      </c>
      <c r="O35" s="158">
        <f>SUM(O8:O34)</f>
        <v>7009</v>
      </c>
      <c r="P35" s="159">
        <f>IF(C35=0,IF(O35=0,0,100),V35)</f>
        <v>8.308440018966335</v>
      </c>
      <c r="Q35" s="160">
        <f t="shared" si="7"/>
        <v>4.669981228755518</v>
      </c>
      <c r="R35" s="157">
        <f t="shared" si="8"/>
        <v>4.611190137505927</v>
      </c>
      <c r="S35" s="157">
        <f t="shared" si="9"/>
        <v>3.2405763279387143</v>
      </c>
      <c r="T35" s="157">
        <f t="shared" si="10"/>
        <v>3.6972498814604076</v>
      </c>
      <c r="U35" s="157">
        <f>M35*100</f>
        <v>623700</v>
      </c>
      <c r="V35" s="156">
        <f t="shared" si="12"/>
        <v>8.308440018966335</v>
      </c>
      <c r="W35" s="157"/>
      <c r="X35" s="157"/>
      <c r="Y35" s="66"/>
      <c r="Z35" s="66"/>
      <c r="AA35" s="66"/>
      <c r="AB35" s="66"/>
    </row>
    <row r="36" spans="1:28" ht="2.25" customHeight="1">
      <c r="A36" s="2"/>
      <c r="B36" s="2"/>
      <c r="C36" s="14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6"/>
      <c r="R36" s="156"/>
      <c r="S36" s="156"/>
      <c r="T36" s="156"/>
      <c r="U36" s="156"/>
      <c r="V36" s="156"/>
      <c r="W36" s="156"/>
      <c r="X36" s="156"/>
      <c r="Y36" s="27"/>
      <c r="Z36" s="27"/>
      <c r="AA36" s="27"/>
      <c r="AB36" s="27"/>
    </row>
    <row r="37" spans="2:28" ht="12.75" customHeight="1">
      <c r="B37" s="27" t="s">
        <v>336</v>
      </c>
      <c r="Q37" s="156"/>
      <c r="R37" s="156"/>
      <c r="S37" s="156"/>
      <c r="T37" s="156"/>
      <c r="U37" s="156"/>
      <c r="V37" s="156"/>
      <c r="W37" s="156"/>
      <c r="X37" s="156"/>
      <c r="Y37" s="27"/>
      <c r="Z37" s="27"/>
      <c r="AA37" s="27"/>
      <c r="AB37" s="27"/>
    </row>
    <row r="38" spans="17:28" ht="12.75" customHeight="1">
      <c r="Q38" s="156"/>
      <c r="R38" s="156"/>
      <c r="S38" s="156"/>
      <c r="T38" s="156"/>
      <c r="U38" s="156"/>
      <c r="V38" s="156"/>
      <c r="W38" s="156"/>
      <c r="X38" s="156"/>
      <c r="Y38" s="27"/>
      <c r="Z38" s="27"/>
      <c r="AA38" s="27"/>
      <c r="AB38" s="27"/>
    </row>
    <row r="39" spans="17:28" ht="12.75" customHeight="1">
      <c r="Q39" s="156"/>
      <c r="R39" s="156"/>
      <c r="S39" s="156"/>
      <c r="T39" s="156"/>
      <c r="U39" s="156"/>
      <c r="V39" s="156"/>
      <c r="W39" s="156"/>
      <c r="X39" s="156"/>
      <c r="Y39" s="27"/>
      <c r="Z39" s="27"/>
      <c r="AA39" s="27"/>
      <c r="AB39" s="27"/>
    </row>
    <row r="40" spans="17:28" ht="12.75" customHeight="1">
      <c r="Q40" s="156"/>
      <c r="R40" s="156"/>
      <c r="S40" s="156"/>
      <c r="T40" s="156"/>
      <c r="U40" s="156"/>
      <c r="V40" s="156"/>
      <c r="W40" s="156"/>
      <c r="X40" s="156"/>
      <c r="Y40" s="27"/>
      <c r="Z40" s="27"/>
      <c r="AA40" s="27"/>
      <c r="AB40" s="27"/>
    </row>
    <row r="41" spans="17:24" ht="12.75" customHeight="1">
      <c r="Q41" s="156"/>
      <c r="R41" s="156"/>
      <c r="S41" s="156"/>
      <c r="T41" s="156"/>
      <c r="U41" s="156"/>
      <c r="V41" s="156"/>
      <c r="W41" s="156"/>
      <c r="X41" s="156"/>
    </row>
    <row r="42" spans="17:24" ht="12.75" customHeight="1">
      <c r="Q42" s="156"/>
      <c r="R42" s="156"/>
      <c r="S42" s="156"/>
      <c r="T42" s="156"/>
      <c r="U42" s="156"/>
      <c r="V42" s="156"/>
      <c r="W42" s="156"/>
      <c r="X42" s="156"/>
    </row>
    <row r="43" spans="17:24" ht="12.75" customHeight="1">
      <c r="Q43" s="156"/>
      <c r="R43" s="156"/>
      <c r="S43" s="156"/>
      <c r="T43" s="156"/>
      <c r="U43" s="156"/>
      <c r="V43" s="156"/>
      <c r="W43" s="156"/>
      <c r="X43" s="156"/>
    </row>
    <row r="44" spans="17:24" ht="12.75" customHeight="1">
      <c r="Q44" s="156"/>
      <c r="R44" s="156"/>
      <c r="S44" s="156"/>
      <c r="T44" s="156"/>
      <c r="U44" s="156"/>
      <c r="V44" s="156"/>
      <c r="W44" s="156"/>
      <c r="X44" s="156"/>
    </row>
    <row r="45" spans="17:24" ht="12.75" customHeight="1">
      <c r="Q45" s="156"/>
      <c r="R45" s="156"/>
      <c r="S45" s="156"/>
      <c r="T45" s="156"/>
      <c r="U45" s="156"/>
      <c r="V45" s="156"/>
      <c r="W45" s="156"/>
      <c r="X45" s="156"/>
    </row>
    <row r="46" spans="17:24" ht="12.75" customHeight="1">
      <c r="Q46" s="156"/>
      <c r="R46" s="156"/>
      <c r="S46" s="156"/>
      <c r="T46" s="156"/>
      <c r="U46" s="156"/>
      <c r="V46" s="156"/>
      <c r="W46" s="156"/>
      <c r="X46" s="156"/>
    </row>
    <row r="47" spans="17:24" ht="12.75" customHeight="1">
      <c r="Q47" s="156"/>
      <c r="R47" s="156"/>
      <c r="S47" s="156"/>
      <c r="T47" s="156"/>
      <c r="U47" s="156"/>
      <c r="V47" s="156"/>
      <c r="W47" s="156"/>
      <c r="X47" s="156"/>
    </row>
    <row r="48" spans="17:24" ht="12.75" customHeight="1">
      <c r="Q48" s="156"/>
      <c r="R48" s="156"/>
      <c r="S48" s="156"/>
      <c r="T48" s="156"/>
      <c r="U48" s="156"/>
      <c r="V48" s="156"/>
      <c r="W48" s="156"/>
      <c r="X48" s="156"/>
    </row>
    <row r="49" spans="17:24" ht="12.75" customHeight="1">
      <c r="Q49" s="156"/>
      <c r="R49" s="156"/>
      <c r="S49" s="156"/>
      <c r="T49" s="156"/>
      <c r="U49" s="156"/>
      <c r="V49" s="156"/>
      <c r="W49" s="156"/>
      <c r="X49" s="156"/>
    </row>
    <row r="50" spans="17:24" ht="12.75" customHeight="1">
      <c r="Q50" s="156"/>
      <c r="R50" s="156"/>
      <c r="S50" s="156"/>
      <c r="T50" s="156"/>
      <c r="U50" s="156"/>
      <c r="V50" s="156"/>
      <c r="W50" s="156"/>
      <c r="X50" s="156"/>
    </row>
    <row r="51" spans="17:24" ht="12.75" customHeight="1">
      <c r="Q51" s="156"/>
      <c r="R51" s="156"/>
      <c r="S51" s="156"/>
      <c r="T51" s="156"/>
      <c r="U51" s="156"/>
      <c r="V51" s="156"/>
      <c r="W51" s="156"/>
      <c r="X51" s="156"/>
    </row>
    <row r="52" spans="17:24" ht="12.75" customHeight="1">
      <c r="Q52" s="156"/>
      <c r="R52" s="156"/>
      <c r="S52" s="156"/>
      <c r="T52" s="156"/>
      <c r="U52" s="156"/>
      <c r="V52" s="156"/>
      <c r="W52" s="156"/>
      <c r="X52" s="156"/>
    </row>
    <row r="53" spans="17:24" ht="12.75" customHeight="1">
      <c r="Q53" s="156"/>
      <c r="R53" s="156"/>
      <c r="S53" s="156"/>
      <c r="T53" s="156"/>
      <c r="U53" s="156"/>
      <c r="V53" s="156"/>
      <c r="W53" s="156"/>
      <c r="X53" s="156"/>
    </row>
    <row r="54" spans="17:24" ht="12.75" customHeight="1">
      <c r="Q54" s="156"/>
      <c r="R54" s="156"/>
      <c r="S54" s="156"/>
      <c r="T54" s="156"/>
      <c r="U54" s="156"/>
      <c r="V54" s="156"/>
      <c r="W54" s="156"/>
      <c r="X54" s="156"/>
    </row>
    <row r="55" spans="17:24" ht="12.75" customHeight="1">
      <c r="Q55" s="156"/>
      <c r="R55" s="156"/>
      <c r="S55" s="156"/>
      <c r="T55" s="156"/>
      <c r="U55" s="156"/>
      <c r="V55" s="156"/>
      <c r="W55" s="156"/>
      <c r="X55" s="156"/>
    </row>
    <row r="56" spans="17:24" ht="12.75" customHeight="1">
      <c r="Q56" s="156"/>
      <c r="R56" s="156"/>
      <c r="S56" s="156"/>
      <c r="T56" s="156"/>
      <c r="U56" s="156"/>
      <c r="V56" s="156"/>
      <c r="W56" s="156"/>
      <c r="X56" s="156"/>
    </row>
    <row r="57" spans="17:24" ht="12.75" customHeight="1">
      <c r="Q57" s="156"/>
      <c r="R57" s="156"/>
      <c r="S57" s="156"/>
      <c r="T57" s="156"/>
      <c r="U57" s="156"/>
      <c r="V57" s="156"/>
      <c r="W57" s="156"/>
      <c r="X57" s="156"/>
    </row>
    <row r="58" spans="17:24" ht="12.75" customHeight="1">
      <c r="Q58" s="156"/>
      <c r="R58" s="156"/>
      <c r="S58" s="156"/>
      <c r="T58" s="156"/>
      <c r="U58" s="156"/>
      <c r="V58" s="156"/>
      <c r="W58" s="156"/>
      <c r="X58" s="156"/>
    </row>
    <row r="59" spans="17:24" ht="12.75" customHeight="1">
      <c r="Q59" s="156"/>
      <c r="R59" s="156"/>
      <c r="S59" s="156"/>
      <c r="T59" s="156"/>
      <c r="U59" s="156"/>
      <c r="V59" s="156"/>
      <c r="W59" s="156"/>
      <c r="X59" s="156"/>
    </row>
    <row r="60" spans="17:24" ht="12.75" customHeight="1">
      <c r="Q60" s="156"/>
      <c r="R60" s="156"/>
      <c r="S60" s="156"/>
      <c r="T60" s="156"/>
      <c r="U60" s="156"/>
      <c r="V60" s="156"/>
      <c r="W60" s="156"/>
      <c r="X60" s="156"/>
    </row>
    <row r="61" spans="17:24" ht="12.75" customHeight="1">
      <c r="Q61" s="156"/>
      <c r="R61" s="156"/>
      <c r="S61" s="156"/>
      <c r="T61" s="156"/>
      <c r="U61" s="156"/>
      <c r="V61" s="156"/>
      <c r="W61" s="156"/>
      <c r="X61" s="156"/>
    </row>
    <row r="62" spans="17:24" ht="12.75" customHeight="1">
      <c r="Q62" s="156"/>
      <c r="R62" s="156"/>
      <c r="S62" s="156"/>
      <c r="T62" s="156"/>
      <c r="U62" s="156"/>
      <c r="V62" s="156"/>
      <c r="W62" s="156"/>
      <c r="X62" s="156"/>
    </row>
    <row r="63" spans="17:24" ht="12.75" customHeight="1">
      <c r="Q63" s="156"/>
      <c r="R63" s="156"/>
      <c r="S63" s="156"/>
      <c r="T63" s="156"/>
      <c r="U63" s="156"/>
      <c r="V63" s="156"/>
      <c r="W63" s="156"/>
      <c r="X63" s="156"/>
    </row>
    <row r="64" spans="17:24" ht="12.75" customHeight="1">
      <c r="Q64" s="156"/>
      <c r="R64" s="156"/>
      <c r="S64" s="156"/>
      <c r="T64" s="156"/>
      <c r="U64" s="156"/>
      <c r="V64" s="156"/>
      <c r="W64" s="156"/>
      <c r="X64" s="156"/>
    </row>
    <row r="65" spans="17:24" ht="12.75" customHeight="1">
      <c r="Q65" s="156"/>
      <c r="R65" s="156"/>
      <c r="S65" s="156"/>
      <c r="T65" s="156"/>
      <c r="U65" s="156"/>
      <c r="V65" s="156"/>
      <c r="W65" s="156"/>
      <c r="X65" s="156"/>
    </row>
    <row r="66" spans="17:24" ht="12.75" customHeight="1">
      <c r="Q66" s="156"/>
      <c r="R66" s="156"/>
      <c r="S66" s="156"/>
      <c r="T66" s="156"/>
      <c r="U66" s="156"/>
      <c r="V66" s="156"/>
      <c r="W66" s="156"/>
      <c r="X66" s="156"/>
    </row>
    <row r="67" spans="17:24" ht="12.75" customHeight="1">
      <c r="Q67" s="156"/>
      <c r="R67" s="156"/>
      <c r="S67" s="156"/>
      <c r="T67" s="156"/>
      <c r="U67" s="156"/>
      <c r="V67" s="156"/>
      <c r="W67" s="156"/>
      <c r="X67" s="156"/>
    </row>
    <row r="68" spans="17:24" ht="12.75" customHeight="1">
      <c r="Q68" s="156"/>
      <c r="R68" s="156"/>
      <c r="S68" s="156"/>
      <c r="T68" s="156"/>
      <c r="U68" s="156"/>
      <c r="V68" s="156"/>
      <c r="W68" s="156"/>
      <c r="X68" s="156"/>
    </row>
    <row r="69" spans="17:24" ht="12.75" customHeight="1">
      <c r="Q69" s="156"/>
      <c r="R69" s="156"/>
      <c r="S69" s="156"/>
      <c r="T69" s="156"/>
      <c r="U69" s="156"/>
      <c r="V69" s="156"/>
      <c r="W69" s="156"/>
      <c r="X69" s="156"/>
    </row>
    <row r="70" spans="17:24" ht="12.75" customHeight="1">
      <c r="Q70" s="156"/>
      <c r="R70" s="156"/>
      <c r="S70" s="156"/>
      <c r="T70" s="156"/>
      <c r="U70" s="156"/>
      <c r="V70" s="156"/>
      <c r="W70" s="156"/>
      <c r="X70" s="156"/>
    </row>
    <row r="71" spans="17:24" ht="12.75" customHeight="1">
      <c r="Q71" s="156"/>
      <c r="R71" s="156"/>
      <c r="S71" s="156"/>
      <c r="T71" s="156"/>
      <c r="U71" s="156"/>
      <c r="V71" s="156"/>
      <c r="W71" s="156"/>
      <c r="X71" s="156"/>
    </row>
    <row r="72" spans="17:24" ht="12.75" customHeight="1">
      <c r="Q72" s="156"/>
      <c r="R72" s="156"/>
      <c r="S72" s="156"/>
      <c r="T72" s="156"/>
      <c r="U72" s="156"/>
      <c r="V72" s="156"/>
      <c r="W72" s="156"/>
      <c r="X72" s="156"/>
    </row>
    <row r="73" spans="17:24" ht="12.75" customHeight="1">
      <c r="Q73" s="156"/>
      <c r="R73" s="156"/>
      <c r="S73" s="156"/>
      <c r="T73" s="156"/>
      <c r="U73" s="156"/>
      <c r="V73" s="156"/>
      <c r="W73" s="156"/>
      <c r="X73" s="156"/>
    </row>
    <row r="74" spans="17:24" ht="12.75" customHeight="1">
      <c r="Q74" s="156"/>
      <c r="R74" s="156"/>
      <c r="S74" s="156"/>
      <c r="T74" s="156"/>
      <c r="U74" s="156"/>
      <c r="V74" s="156"/>
      <c r="W74" s="156"/>
      <c r="X74" s="156"/>
    </row>
    <row r="75" spans="17:24" ht="12.75" customHeight="1">
      <c r="Q75" s="156"/>
      <c r="R75" s="156"/>
      <c r="S75" s="156"/>
      <c r="T75" s="156"/>
      <c r="U75" s="156"/>
      <c r="V75" s="156"/>
      <c r="W75" s="156"/>
      <c r="X75" s="156"/>
    </row>
    <row r="76" spans="17:24" ht="12.75" customHeight="1">
      <c r="Q76" s="156"/>
      <c r="R76" s="156"/>
      <c r="S76" s="156"/>
      <c r="T76" s="156"/>
      <c r="U76" s="156"/>
      <c r="V76" s="156"/>
      <c r="W76" s="156"/>
      <c r="X76" s="156"/>
    </row>
    <row r="77" spans="17:24" ht="12.75" customHeight="1">
      <c r="Q77" s="156"/>
      <c r="R77" s="156"/>
      <c r="S77" s="156"/>
      <c r="T77" s="156"/>
      <c r="U77" s="156"/>
      <c r="V77" s="156"/>
      <c r="W77" s="156"/>
      <c r="X77" s="156"/>
    </row>
    <row r="78" spans="17:24" ht="12.75" customHeight="1">
      <c r="Q78" s="156"/>
      <c r="R78" s="156"/>
      <c r="S78" s="156"/>
      <c r="T78" s="156"/>
      <c r="U78" s="156"/>
      <c r="V78" s="156"/>
      <c r="W78" s="156"/>
      <c r="X78" s="156"/>
    </row>
    <row r="79" spans="17:24" ht="12.75" customHeight="1">
      <c r="Q79" s="156"/>
      <c r="R79" s="156"/>
      <c r="S79" s="156"/>
      <c r="T79" s="156"/>
      <c r="U79" s="156"/>
      <c r="V79" s="156"/>
      <c r="W79" s="156"/>
      <c r="X79" s="156"/>
    </row>
    <row r="80" spans="17:24" ht="12.75" customHeight="1">
      <c r="Q80" s="156"/>
      <c r="R80" s="156"/>
      <c r="S80" s="156"/>
      <c r="T80" s="156"/>
      <c r="U80" s="156"/>
      <c r="V80" s="156"/>
      <c r="W80" s="156"/>
      <c r="X80" s="156"/>
    </row>
    <row r="81" spans="17:24" ht="12.75" customHeight="1">
      <c r="Q81" s="156"/>
      <c r="R81" s="156"/>
      <c r="S81" s="156"/>
      <c r="T81" s="156"/>
      <c r="U81" s="156"/>
      <c r="V81" s="156"/>
      <c r="W81" s="156"/>
      <c r="X81" s="156"/>
    </row>
    <row r="82" spans="17:24" ht="12.75" customHeight="1">
      <c r="Q82" s="156"/>
      <c r="R82" s="156"/>
      <c r="S82" s="156"/>
      <c r="T82" s="156"/>
      <c r="U82" s="156"/>
      <c r="V82" s="156"/>
      <c r="W82" s="156"/>
      <c r="X82" s="156"/>
    </row>
    <row r="83" spans="17:24" ht="12.75" customHeight="1">
      <c r="Q83" s="156"/>
      <c r="R83" s="156"/>
      <c r="S83" s="156"/>
      <c r="T83" s="156"/>
      <c r="U83" s="156"/>
      <c r="V83" s="156"/>
      <c r="W83" s="156"/>
      <c r="X83" s="156"/>
    </row>
    <row r="84" spans="17:24" ht="12.75" customHeight="1">
      <c r="Q84" s="156"/>
      <c r="R84" s="156"/>
      <c r="S84" s="156"/>
      <c r="T84" s="156"/>
      <c r="U84" s="156"/>
      <c r="V84" s="156"/>
      <c r="W84" s="156"/>
      <c r="X84" s="156"/>
    </row>
    <row r="85" spans="17:24" ht="12.75" customHeight="1">
      <c r="Q85" s="156"/>
      <c r="R85" s="156"/>
      <c r="S85" s="156"/>
      <c r="T85" s="156"/>
      <c r="U85" s="156"/>
      <c r="V85" s="156"/>
      <c r="W85" s="156"/>
      <c r="X85" s="156"/>
    </row>
    <row r="86" spans="17:24" ht="12.75" customHeight="1">
      <c r="Q86" s="156"/>
      <c r="R86" s="156"/>
      <c r="S86" s="156"/>
      <c r="T86" s="156"/>
      <c r="U86" s="156"/>
      <c r="V86" s="156"/>
      <c r="W86" s="156"/>
      <c r="X86" s="156"/>
    </row>
    <row r="87" spans="17:24" ht="12.75" customHeight="1">
      <c r="Q87" s="156"/>
      <c r="R87" s="156"/>
      <c r="S87" s="156"/>
      <c r="T87" s="156"/>
      <c r="U87" s="156"/>
      <c r="V87" s="156"/>
      <c r="W87" s="156"/>
      <c r="X87" s="156"/>
    </row>
    <row r="88" spans="17:24" ht="12.75" customHeight="1">
      <c r="Q88" s="156"/>
      <c r="R88" s="156"/>
      <c r="S88" s="156"/>
      <c r="T88" s="156"/>
      <c r="U88" s="156"/>
      <c r="V88" s="156"/>
      <c r="W88" s="156"/>
      <c r="X88" s="156"/>
    </row>
    <row r="89" spans="17:24" ht="12.75" customHeight="1">
      <c r="Q89" s="156"/>
      <c r="R89" s="156"/>
      <c r="S89" s="156"/>
      <c r="T89" s="156"/>
      <c r="U89" s="156"/>
      <c r="V89" s="156"/>
      <c r="W89" s="156"/>
      <c r="X89" s="156"/>
    </row>
    <row r="90" spans="17:24" ht="12.75" customHeight="1">
      <c r="Q90" s="156"/>
      <c r="R90" s="156"/>
      <c r="S90" s="156"/>
      <c r="T90" s="156"/>
      <c r="U90" s="156"/>
      <c r="V90" s="156"/>
      <c r="W90" s="156"/>
      <c r="X90" s="156"/>
    </row>
    <row r="91" spans="17:24" ht="12.75" customHeight="1">
      <c r="Q91" s="156"/>
      <c r="R91" s="156"/>
      <c r="S91" s="156"/>
      <c r="T91" s="156"/>
      <c r="U91" s="156"/>
      <c r="V91" s="156"/>
      <c r="W91" s="156"/>
      <c r="X91" s="156"/>
    </row>
    <row r="92" spans="17:24" ht="12.75" customHeight="1">
      <c r="Q92" s="156"/>
      <c r="R92" s="156"/>
      <c r="S92" s="156"/>
      <c r="T92" s="156"/>
      <c r="U92" s="156"/>
      <c r="V92" s="156"/>
      <c r="W92" s="156"/>
      <c r="X92" s="156"/>
    </row>
    <row r="93" spans="17:24" ht="12.75" customHeight="1">
      <c r="Q93" s="156"/>
      <c r="R93" s="156"/>
      <c r="S93" s="156"/>
      <c r="T93" s="156"/>
      <c r="U93" s="156"/>
      <c r="V93" s="156"/>
      <c r="W93" s="156"/>
      <c r="X93" s="156"/>
    </row>
    <row r="94" spans="17:24" ht="12.75" customHeight="1">
      <c r="Q94" s="156"/>
      <c r="R94" s="156"/>
      <c r="S94" s="156"/>
      <c r="T94" s="156"/>
      <c r="U94" s="156"/>
      <c r="V94" s="156"/>
      <c r="W94" s="156"/>
      <c r="X94" s="156"/>
    </row>
    <row r="95" spans="17:24" ht="12.75" customHeight="1">
      <c r="Q95" s="156"/>
      <c r="R95" s="156"/>
      <c r="S95" s="156"/>
      <c r="T95" s="156"/>
      <c r="U95" s="156"/>
      <c r="V95" s="156"/>
      <c r="W95" s="156"/>
      <c r="X95" s="156"/>
    </row>
    <row r="96" spans="17:24" ht="12.75" customHeight="1">
      <c r="Q96" s="156"/>
      <c r="R96" s="156"/>
      <c r="S96" s="156"/>
      <c r="T96" s="156"/>
      <c r="U96" s="156"/>
      <c r="V96" s="156"/>
      <c r="W96" s="156"/>
      <c r="X96" s="156"/>
    </row>
    <row r="97" spans="17:24" ht="12.75" customHeight="1">
      <c r="Q97" s="156"/>
      <c r="R97" s="156"/>
      <c r="S97" s="156"/>
      <c r="T97" s="156"/>
      <c r="U97" s="156"/>
      <c r="V97" s="156"/>
      <c r="W97" s="156"/>
      <c r="X97" s="156"/>
    </row>
    <row r="98" spans="17:24" ht="12.75" customHeight="1">
      <c r="Q98" s="156"/>
      <c r="R98" s="156"/>
      <c r="S98" s="156"/>
      <c r="T98" s="156"/>
      <c r="U98" s="156"/>
      <c r="V98" s="156"/>
      <c r="W98" s="156"/>
      <c r="X98" s="156"/>
    </row>
    <row r="99" spans="17:24" ht="12.75" customHeight="1">
      <c r="Q99" s="156"/>
      <c r="R99" s="156"/>
      <c r="S99" s="156"/>
      <c r="T99" s="156"/>
      <c r="U99" s="156"/>
      <c r="V99" s="156"/>
      <c r="W99" s="156"/>
      <c r="X99" s="156"/>
    </row>
    <row r="100" spans="17:24" ht="12.75" customHeight="1">
      <c r="Q100" s="156"/>
      <c r="R100" s="156"/>
      <c r="S100" s="156"/>
      <c r="T100" s="156"/>
      <c r="U100" s="156"/>
      <c r="V100" s="156"/>
      <c r="W100" s="156"/>
      <c r="X100" s="156"/>
    </row>
    <row r="101" spans="17:24" ht="12.75" customHeight="1">
      <c r="Q101" s="156"/>
      <c r="R101" s="156"/>
      <c r="S101" s="156"/>
      <c r="T101" s="156"/>
      <c r="U101" s="156"/>
      <c r="V101" s="156"/>
      <c r="W101" s="156"/>
      <c r="X101" s="156"/>
    </row>
    <row r="102" spans="17:24" ht="12.75" customHeight="1">
      <c r="Q102" s="156"/>
      <c r="R102" s="156"/>
      <c r="S102" s="156"/>
      <c r="T102" s="156"/>
      <c r="U102" s="156"/>
      <c r="V102" s="156"/>
      <c r="W102" s="156"/>
      <c r="X102" s="156"/>
    </row>
    <row r="103" spans="17:24" ht="12.75" customHeight="1">
      <c r="Q103" s="156"/>
      <c r="R103" s="156"/>
      <c r="S103" s="156"/>
      <c r="T103" s="156"/>
      <c r="U103" s="156"/>
      <c r="V103" s="156"/>
      <c r="W103" s="156"/>
      <c r="X103" s="156"/>
    </row>
    <row r="104" spans="17:24" ht="12.75" customHeight="1">
      <c r="Q104" s="156"/>
      <c r="R104" s="156"/>
      <c r="S104" s="156"/>
      <c r="T104" s="156"/>
      <c r="U104" s="156"/>
      <c r="V104" s="156"/>
      <c r="W104" s="156"/>
      <c r="X104" s="156"/>
    </row>
    <row r="105" spans="17:24" ht="12.75" customHeight="1">
      <c r="Q105" s="156"/>
      <c r="R105" s="156"/>
      <c r="S105" s="156"/>
      <c r="T105" s="156"/>
      <c r="U105" s="156"/>
      <c r="V105" s="156"/>
      <c r="W105" s="156"/>
      <c r="X105" s="156"/>
    </row>
    <row r="106" spans="17:24" ht="12.75" customHeight="1">
      <c r="Q106" s="156"/>
      <c r="R106" s="156"/>
      <c r="S106" s="156"/>
      <c r="T106" s="156"/>
      <c r="U106" s="156"/>
      <c r="V106" s="156"/>
      <c r="W106" s="156"/>
      <c r="X106" s="156"/>
    </row>
    <row r="107" spans="17:24" ht="12.75" customHeight="1">
      <c r="Q107" s="156"/>
      <c r="R107" s="156"/>
      <c r="S107" s="156"/>
      <c r="T107" s="156"/>
      <c r="U107" s="156"/>
      <c r="V107" s="156"/>
      <c r="W107" s="156"/>
      <c r="X107" s="156"/>
    </row>
    <row r="108" spans="17:24" ht="12.75" customHeight="1">
      <c r="Q108" s="156"/>
      <c r="R108" s="156"/>
      <c r="S108" s="156"/>
      <c r="T108" s="156"/>
      <c r="U108" s="156"/>
      <c r="V108" s="156"/>
      <c r="W108" s="156"/>
      <c r="X108" s="156"/>
    </row>
    <row r="109" spans="17:24" ht="12.75" customHeight="1">
      <c r="Q109" s="156"/>
      <c r="R109" s="156"/>
      <c r="S109" s="156"/>
      <c r="T109" s="156"/>
      <c r="U109" s="156"/>
      <c r="V109" s="156"/>
      <c r="W109" s="156"/>
      <c r="X109" s="156"/>
    </row>
    <row r="110" spans="17:24" ht="12.75" customHeight="1">
      <c r="Q110" s="156"/>
      <c r="R110" s="156"/>
      <c r="S110" s="156"/>
      <c r="T110" s="156"/>
      <c r="U110" s="156"/>
      <c r="V110" s="156"/>
      <c r="W110" s="156"/>
      <c r="X110" s="156"/>
    </row>
    <row r="111" spans="17:24" ht="12.75" customHeight="1">
      <c r="Q111" s="156"/>
      <c r="R111" s="156"/>
      <c r="S111" s="156"/>
      <c r="T111" s="156"/>
      <c r="U111" s="156"/>
      <c r="V111" s="156"/>
      <c r="W111" s="156"/>
      <c r="X111" s="156"/>
    </row>
    <row r="112" spans="17:24" ht="12.75" customHeight="1">
      <c r="Q112" s="156"/>
      <c r="R112" s="156"/>
      <c r="S112" s="156"/>
      <c r="T112" s="156"/>
      <c r="U112" s="156"/>
      <c r="V112" s="156"/>
      <c r="W112" s="156"/>
      <c r="X112" s="156"/>
    </row>
    <row r="113" spans="17:24" ht="12.75" customHeight="1">
      <c r="Q113" s="156"/>
      <c r="R113" s="156"/>
      <c r="S113" s="156"/>
      <c r="T113" s="156"/>
      <c r="U113" s="156"/>
      <c r="V113" s="156"/>
      <c r="W113" s="156"/>
      <c r="X113" s="156"/>
    </row>
    <row r="114" spans="17:24" ht="12.75" customHeight="1">
      <c r="Q114" s="156"/>
      <c r="R114" s="156"/>
      <c r="S114" s="156"/>
      <c r="T114" s="156"/>
      <c r="U114" s="156"/>
      <c r="V114" s="156"/>
      <c r="W114" s="156"/>
      <c r="X114" s="156"/>
    </row>
    <row r="115" spans="17:24" ht="12.75" customHeight="1">
      <c r="Q115" s="156"/>
      <c r="R115" s="156"/>
      <c r="S115" s="156"/>
      <c r="T115" s="156"/>
      <c r="U115" s="156"/>
      <c r="V115" s="156"/>
      <c r="W115" s="156"/>
      <c r="X115" s="156"/>
    </row>
    <row r="116" spans="17:24" ht="12.75" customHeight="1">
      <c r="Q116" s="156"/>
      <c r="R116" s="156"/>
      <c r="S116" s="156"/>
      <c r="T116" s="156"/>
      <c r="U116" s="156"/>
      <c r="V116" s="156"/>
      <c r="W116" s="156"/>
      <c r="X116" s="156"/>
    </row>
    <row r="117" spans="17:24" ht="12.75" customHeight="1">
      <c r="Q117" s="156"/>
      <c r="R117" s="156"/>
      <c r="S117" s="156"/>
      <c r="T117" s="156"/>
      <c r="U117" s="156"/>
      <c r="V117" s="156"/>
      <c r="W117" s="156"/>
      <c r="X117" s="156"/>
    </row>
    <row r="118" spans="17:24" ht="12.75" customHeight="1">
      <c r="Q118" s="156"/>
      <c r="R118" s="156"/>
      <c r="S118" s="156"/>
      <c r="T118" s="156"/>
      <c r="U118" s="156"/>
      <c r="V118" s="156"/>
      <c r="W118" s="156"/>
      <c r="X118" s="156"/>
    </row>
    <row r="119" spans="17:24" ht="12.75" customHeight="1">
      <c r="Q119" s="156"/>
      <c r="R119" s="156"/>
      <c r="S119" s="156"/>
      <c r="T119" s="156"/>
      <c r="U119" s="156"/>
      <c r="V119" s="156"/>
      <c r="W119" s="156"/>
      <c r="X119" s="156"/>
    </row>
    <row r="120" spans="17:24" ht="12.75" customHeight="1">
      <c r="Q120" s="156"/>
      <c r="R120" s="156"/>
      <c r="S120" s="156"/>
      <c r="T120" s="156"/>
      <c r="U120" s="156"/>
      <c r="V120" s="156"/>
      <c r="W120" s="156"/>
      <c r="X120" s="156"/>
    </row>
    <row r="121" spans="17:24" ht="12.75" customHeight="1">
      <c r="Q121" s="156"/>
      <c r="R121" s="156"/>
      <c r="S121" s="156"/>
      <c r="T121" s="156"/>
      <c r="U121" s="156"/>
      <c r="V121" s="156"/>
      <c r="W121" s="156"/>
      <c r="X121" s="156"/>
    </row>
    <row r="122" spans="17:24" ht="12.75" customHeight="1">
      <c r="Q122" s="156"/>
      <c r="R122" s="156"/>
      <c r="S122" s="156"/>
      <c r="T122" s="156"/>
      <c r="U122" s="156"/>
      <c r="V122" s="156"/>
      <c r="W122" s="156"/>
      <c r="X122" s="156"/>
    </row>
    <row r="123" spans="17:24" ht="12.75" customHeight="1">
      <c r="Q123" s="156"/>
      <c r="R123" s="156"/>
      <c r="S123" s="156"/>
      <c r="T123" s="156"/>
      <c r="U123" s="156"/>
      <c r="V123" s="156"/>
      <c r="W123" s="156"/>
      <c r="X123" s="156"/>
    </row>
    <row r="124" spans="17:24" ht="12.75" customHeight="1">
      <c r="Q124" s="156"/>
      <c r="R124" s="156"/>
      <c r="S124" s="156"/>
      <c r="T124" s="156"/>
      <c r="U124" s="156"/>
      <c r="V124" s="156"/>
      <c r="W124" s="156"/>
      <c r="X124" s="156"/>
    </row>
    <row r="125" spans="17:24" ht="12.75" customHeight="1">
      <c r="Q125" s="156"/>
      <c r="R125" s="156"/>
      <c r="S125" s="156"/>
      <c r="T125" s="156"/>
      <c r="U125" s="156"/>
      <c r="V125" s="156"/>
      <c r="W125" s="156"/>
      <c r="X125" s="156"/>
    </row>
    <row r="126" spans="17:24" ht="12.75" customHeight="1">
      <c r="Q126" s="156"/>
      <c r="R126" s="156"/>
      <c r="S126" s="156"/>
      <c r="T126" s="156"/>
      <c r="U126" s="156"/>
      <c r="V126" s="156"/>
      <c r="W126" s="156"/>
      <c r="X126" s="156"/>
    </row>
    <row r="127" spans="17:24" ht="12.75" customHeight="1">
      <c r="Q127" s="156"/>
      <c r="R127" s="156"/>
      <c r="S127" s="156"/>
      <c r="T127" s="156"/>
      <c r="U127" s="156"/>
      <c r="V127" s="156"/>
      <c r="W127" s="156"/>
      <c r="X127" s="156"/>
    </row>
    <row r="128" spans="17:24" ht="12.75" customHeight="1">
      <c r="Q128" s="156"/>
      <c r="R128" s="156"/>
      <c r="S128" s="156"/>
      <c r="T128" s="156"/>
      <c r="U128" s="156"/>
      <c r="V128" s="156"/>
      <c r="W128" s="156"/>
      <c r="X128" s="156"/>
    </row>
    <row r="129" spans="17:24" ht="12.75" customHeight="1">
      <c r="Q129" s="156"/>
      <c r="R129" s="156"/>
      <c r="S129" s="156"/>
      <c r="T129" s="156"/>
      <c r="U129" s="156"/>
      <c r="V129" s="156"/>
      <c r="W129" s="156"/>
      <c r="X129" s="156"/>
    </row>
    <row r="130" spans="17:24" ht="12.75" customHeight="1">
      <c r="Q130" s="156"/>
      <c r="R130" s="156"/>
      <c r="S130" s="156"/>
      <c r="T130" s="156"/>
      <c r="U130" s="156"/>
      <c r="V130" s="156"/>
      <c r="W130" s="156"/>
      <c r="X130" s="156"/>
    </row>
    <row r="131" spans="17:24" ht="12.75" customHeight="1">
      <c r="Q131" s="156"/>
      <c r="R131" s="156"/>
      <c r="S131" s="156"/>
      <c r="T131" s="156"/>
      <c r="U131" s="156"/>
      <c r="V131" s="156"/>
      <c r="W131" s="156"/>
      <c r="X131" s="156"/>
    </row>
    <row r="132" spans="17:24" ht="12.75" customHeight="1">
      <c r="Q132" s="156"/>
      <c r="R132" s="156"/>
      <c r="S132" s="156"/>
      <c r="T132" s="156"/>
      <c r="U132" s="156"/>
      <c r="V132" s="156"/>
      <c r="W132" s="156"/>
      <c r="X132" s="156"/>
    </row>
    <row r="133" spans="17:24" ht="12.75" customHeight="1">
      <c r="Q133" s="156"/>
      <c r="R133" s="156"/>
      <c r="S133" s="156"/>
      <c r="T133" s="156"/>
      <c r="U133" s="156"/>
      <c r="V133" s="156"/>
      <c r="W133" s="156"/>
      <c r="X133" s="156"/>
    </row>
    <row r="134" spans="17:24" ht="12.75" customHeight="1">
      <c r="Q134" s="156"/>
      <c r="R134" s="156"/>
      <c r="S134" s="156"/>
      <c r="T134" s="156"/>
      <c r="U134" s="156"/>
      <c r="V134" s="156"/>
      <c r="W134" s="156"/>
      <c r="X134" s="156"/>
    </row>
    <row r="135" spans="17:24" ht="12.75" customHeight="1">
      <c r="Q135" s="156"/>
      <c r="R135" s="156"/>
      <c r="S135" s="156"/>
      <c r="T135" s="156"/>
      <c r="U135" s="156"/>
      <c r="V135" s="156"/>
      <c r="W135" s="156"/>
      <c r="X135" s="156"/>
    </row>
    <row r="136" spans="17:24" ht="12.75" customHeight="1">
      <c r="Q136" s="156"/>
      <c r="R136" s="156"/>
      <c r="S136" s="156"/>
      <c r="T136" s="156"/>
      <c r="U136" s="156"/>
      <c r="V136" s="156"/>
      <c r="W136" s="156"/>
      <c r="X136" s="156"/>
    </row>
    <row r="137" spans="17:24" ht="12.75" customHeight="1">
      <c r="Q137" s="156"/>
      <c r="R137" s="156"/>
      <c r="S137" s="156"/>
      <c r="T137" s="156"/>
      <c r="U137" s="156"/>
      <c r="V137" s="156"/>
      <c r="W137" s="156"/>
      <c r="X137" s="156"/>
    </row>
    <row r="138" spans="17:24" ht="12.75" customHeight="1">
      <c r="Q138" s="156"/>
      <c r="R138" s="156"/>
      <c r="S138" s="156"/>
      <c r="T138" s="156"/>
      <c r="U138" s="156"/>
      <c r="V138" s="156"/>
      <c r="W138" s="156"/>
      <c r="X138" s="156"/>
    </row>
    <row r="139" spans="17:24" ht="12.75" customHeight="1">
      <c r="Q139" s="156"/>
      <c r="R139" s="156"/>
      <c r="S139" s="156"/>
      <c r="T139" s="156"/>
      <c r="U139" s="156"/>
      <c r="V139" s="156"/>
      <c r="W139" s="156"/>
      <c r="X139" s="156"/>
    </row>
    <row r="140" spans="17:24" ht="12.75" customHeight="1">
      <c r="Q140" s="156"/>
      <c r="R140" s="156"/>
      <c r="S140" s="156"/>
      <c r="T140" s="156"/>
      <c r="U140" s="156"/>
      <c r="V140" s="156"/>
      <c r="W140" s="156"/>
      <c r="X140" s="156"/>
    </row>
    <row r="141" spans="17:24" ht="12.75" customHeight="1">
      <c r="Q141" s="156"/>
      <c r="R141" s="156"/>
      <c r="S141" s="156"/>
      <c r="T141" s="156"/>
      <c r="U141" s="156"/>
      <c r="V141" s="156"/>
      <c r="W141" s="156"/>
      <c r="X141" s="156"/>
    </row>
    <row r="142" spans="17:24" ht="12.75" customHeight="1">
      <c r="Q142" s="156"/>
      <c r="R142" s="156"/>
      <c r="S142" s="156"/>
      <c r="T142" s="156"/>
      <c r="U142" s="156"/>
      <c r="V142" s="156"/>
      <c r="W142" s="156"/>
      <c r="X142" s="156"/>
    </row>
    <row r="143" spans="17:24" ht="12.75" customHeight="1">
      <c r="Q143" s="156"/>
      <c r="R143" s="156"/>
      <c r="S143" s="156"/>
      <c r="T143" s="156"/>
      <c r="U143" s="156"/>
      <c r="V143" s="156"/>
      <c r="W143" s="156"/>
      <c r="X143" s="156"/>
    </row>
    <row r="144" spans="17:24" ht="12.75" customHeight="1">
      <c r="Q144" s="156"/>
      <c r="R144" s="156"/>
      <c r="S144" s="156"/>
      <c r="T144" s="156"/>
      <c r="U144" s="156"/>
      <c r="V144" s="156"/>
      <c r="W144" s="156"/>
      <c r="X144" s="156"/>
    </row>
    <row r="145" spans="17:24" ht="12.75" customHeight="1">
      <c r="Q145" s="156"/>
      <c r="R145" s="156"/>
      <c r="S145" s="156"/>
      <c r="T145" s="156"/>
      <c r="U145" s="156"/>
      <c r="V145" s="156"/>
      <c r="W145" s="156"/>
      <c r="X145" s="156"/>
    </row>
    <row r="146" spans="17:24" ht="12.75" customHeight="1">
      <c r="Q146" s="156"/>
      <c r="R146" s="156"/>
      <c r="S146" s="156"/>
      <c r="T146" s="156"/>
      <c r="U146" s="156"/>
      <c r="V146" s="156"/>
      <c r="W146" s="156"/>
      <c r="X146" s="156"/>
    </row>
    <row r="147" spans="17:24" ht="12.75" customHeight="1">
      <c r="Q147" s="156"/>
      <c r="R147" s="156"/>
      <c r="S147" s="156"/>
      <c r="T147" s="156"/>
      <c r="U147" s="156"/>
      <c r="V147" s="156"/>
      <c r="W147" s="156"/>
      <c r="X147" s="156"/>
    </row>
    <row r="148" spans="17:24" ht="12.75" customHeight="1">
      <c r="Q148" s="156"/>
      <c r="R148" s="156"/>
      <c r="S148" s="156"/>
      <c r="T148" s="156"/>
      <c r="U148" s="156"/>
      <c r="V148" s="156"/>
      <c r="W148" s="156"/>
      <c r="X148" s="156"/>
    </row>
    <row r="149" spans="17:24" ht="12.75" customHeight="1">
      <c r="Q149" s="156"/>
      <c r="R149" s="156"/>
      <c r="S149" s="156"/>
      <c r="T149" s="156"/>
      <c r="U149" s="156"/>
      <c r="V149" s="156"/>
      <c r="W149" s="156"/>
      <c r="X149" s="156"/>
    </row>
    <row r="150" spans="17:24" ht="12.75" customHeight="1">
      <c r="Q150" s="156"/>
      <c r="R150" s="156"/>
      <c r="S150" s="156"/>
      <c r="T150" s="156"/>
      <c r="U150" s="156"/>
      <c r="V150" s="156"/>
      <c r="W150" s="156"/>
      <c r="X150" s="156"/>
    </row>
    <row r="151" spans="17:24" ht="12.75" customHeight="1">
      <c r="Q151" s="156"/>
      <c r="R151" s="156"/>
      <c r="S151" s="156"/>
      <c r="T151" s="156"/>
      <c r="U151" s="156"/>
      <c r="V151" s="156"/>
      <c r="W151" s="156"/>
      <c r="X151" s="156"/>
    </row>
    <row r="152" spans="17:24" ht="12.75" customHeight="1">
      <c r="Q152" s="156"/>
      <c r="R152" s="156"/>
      <c r="S152" s="156"/>
      <c r="T152" s="156"/>
      <c r="U152" s="156"/>
      <c r="V152" s="156"/>
      <c r="W152" s="156"/>
      <c r="X152" s="156"/>
    </row>
    <row r="153" spans="17:24" ht="12.75" customHeight="1">
      <c r="Q153" s="156"/>
      <c r="R153" s="156"/>
      <c r="S153" s="156"/>
      <c r="T153" s="156"/>
      <c r="U153" s="156"/>
      <c r="V153" s="156"/>
      <c r="W153" s="156"/>
      <c r="X153" s="156"/>
    </row>
    <row r="154" spans="17:24" ht="12.75" customHeight="1">
      <c r="Q154" s="156"/>
      <c r="R154" s="156"/>
      <c r="S154" s="156"/>
      <c r="T154" s="156"/>
      <c r="U154" s="156"/>
      <c r="V154" s="156"/>
      <c r="W154" s="156"/>
      <c r="X154" s="156"/>
    </row>
    <row r="155" spans="17:24" ht="12.75" customHeight="1">
      <c r="Q155" s="156"/>
      <c r="R155" s="156"/>
      <c r="S155" s="156"/>
      <c r="T155" s="156"/>
      <c r="U155" s="156"/>
      <c r="V155" s="156"/>
      <c r="W155" s="156"/>
      <c r="X155" s="156"/>
    </row>
    <row r="156" spans="17:24" ht="12.75" customHeight="1">
      <c r="Q156" s="156"/>
      <c r="R156" s="156"/>
      <c r="S156" s="156"/>
      <c r="T156" s="156"/>
      <c r="U156" s="156"/>
      <c r="V156" s="156"/>
      <c r="W156" s="156"/>
      <c r="X156" s="156"/>
    </row>
    <row r="157" spans="17:24" ht="12.75" customHeight="1">
      <c r="Q157" s="156"/>
      <c r="R157" s="156"/>
      <c r="S157" s="156"/>
      <c r="T157" s="156"/>
      <c r="U157" s="156"/>
      <c r="V157" s="156"/>
      <c r="W157" s="156"/>
      <c r="X157" s="156"/>
    </row>
    <row r="158" spans="17:24" ht="12.75" customHeight="1">
      <c r="Q158" s="156"/>
      <c r="R158" s="156"/>
      <c r="S158" s="156"/>
      <c r="T158" s="156"/>
      <c r="U158" s="156"/>
      <c r="V158" s="156"/>
      <c r="W158" s="156"/>
      <c r="X158" s="156"/>
    </row>
    <row r="159" spans="17:24" ht="12.75" customHeight="1">
      <c r="Q159" s="156"/>
      <c r="R159" s="156"/>
      <c r="S159" s="156"/>
      <c r="T159" s="156"/>
      <c r="U159" s="156"/>
      <c r="V159" s="156"/>
      <c r="W159" s="156"/>
      <c r="X159" s="156"/>
    </row>
    <row r="160" spans="17:24" ht="12.75" customHeight="1">
      <c r="Q160" s="156"/>
      <c r="R160" s="156"/>
      <c r="S160" s="156"/>
      <c r="T160" s="156"/>
      <c r="U160" s="156"/>
      <c r="V160" s="156"/>
      <c r="W160" s="156"/>
      <c r="X160" s="156"/>
    </row>
    <row r="161" spans="17:24" ht="12.75" customHeight="1">
      <c r="Q161" s="156"/>
      <c r="R161" s="156"/>
      <c r="S161" s="156"/>
      <c r="T161" s="156"/>
      <c r="U161" s="156"/>
      <c r="V161" s="156"/>
      <c r="W161" s="156"/>
      <c r="X161" s="156"/>
    </row>
    <row r="162" spans="17:24" ht="12.75" customHeight="1">
      <c r="Q162" s="156"/>
      <c r="R162" s="156"/>
      <c r="S162" s="156"/>
      <c r="T162" s="156"/>
      <c r="U162" s="156"/>
      <c r="V162" s="156"/>
      <c r="W162" s="156"/>
      <c r="X162" s="156"/>
    </row>
    <row r="163" spans="17:24" ht="12.75" customHeight="1">
      <c r="Q163" s="156"/>
      <c r="R163" s="156"/>
      <c r="S163" s="156"/>
      <c r="T163" s="156"/>
      <c r="U163" s="156"/>
      <c r="V163" s="156"/>
      <c r="W163" s="156"/>
      <c r="X163" s="156"/>
    </row>
    <row r="164" spans="17:24" ht="12.75" customHeight="1">
      <c r="Q164" s="156"/>
      <c r="R164" s="156"/>
      <c r="S164" s="156"/>
      <c r="T164" s="156"/>
      <c r="U164" s="156"/>
      <c r="V164" s="156"/>
      <c r="W164" s="156"/>
      <c r="X164" s="156"/>
    </row>
    <row r="165" spans="17:24" ht="12.75" customHeight="1">
      <c r="Q165" s="156"/>
      <c r="R165" s="156"/>
      <c r="S165" s="156"/>
      <c r="T165" s="156"/>
      <c r="U165" s="156"/>
      <c r="V165" s="156"/>
      <c r="W165" s="156"/>
      <c r="X165" s="156"/>
    </row>
    <row r="166" spans="17:24" ht="12.75" customHeight="1">
      <c r="Q166" s="156"/>
      <c r="R166" s="156"/>
      <c r="S166" s="156"/>
      <c r="T166" s="156"/>
      <c r="U166" s="156"/>
      <c r="V166" s="156"/>
      <c r="W166" s="156"/>
      <c r="X166" s="156"/>
    </row>
    <row r="167" spans="17:24" ht="12.75" customHeight="1">
      <c r="Q167" s="156"/>
      <c r="R167" s="156"/>
      <c r="S167" s="156"/>
      <c r="T167" s="156"/>
      <c r="U167" s="156"/>
      <c r="V167" s="156"/>
      <c r="W167" s="156"/>
      <c r="X167" s="156"/>
    </row>
    <row r="168" spans="17:24" ht="12.75" customHeight="1">
      <c r="Q168" s="156"/>
      <c r="R168" s="156"/>
      <c r="S168" s="156"/>
      <c r="T168" s="156"/>
      <c r="U168" s="156"/>
      <c r="V168" s="156"/>
      <c r="W168" s="156"/>
      <c r="X168" s="156"/>
    </row>
    <row r="169" spans="17:24" ht="12.75" customHeight="1">
      <c r="Q169" s="156"/>
      <c r="R169" s="156"/>
      <c r="S169" s="156"/>
      <c r="T169" s="156"/>
      <c r="U169" s="156"/>
      <c r="V169" s="156"/>
      <c r="W169" s="156"/>
      <c r="X169" s="156"/>
    </row>
    <row r="170" spans="17:24" ht="12.75" customHeight="1">
      <c r="Q170" s="156"/>
      <c r="R170" s="156"/>
      <c r="S170" s="156"/>
      <c r="T170" s="156"/>
      <c r="U170" s="156"/>
      <c r="V170" s="156"/>
      <c r="W170" s="156"/>
      <c r="X170" s="156"/>
    </row>
    <row r="171" spans="17:24" ht="12.75" customHeight="1">
      <c r="Q171" s="156"/>
      <c r="R171" s="156"/>
      <c r="S171" s="156"/>
      <c r="T171" s="156"/>
      <c r="U171" s="156"/>
      <c r="V171" s="156"/>
      <c r="W171" s="156"/>
      <c r="X171" s="156"/>
    </row>
    <row r="172" spans="17:24" ht="12.75" customHeight="1">
      <c r="Q172" s="156"/>
      <c r="R172" s="156"/>
      <c r="S172" s="156"/>
      <c r="T172" s="156"/>
      <c r="U172" s="156"/>
      <c r="V172" s="156"/>
      <c r="W172" s="156"/>
      <c r="X172" s="156"/>
    </row>
    <row r="173" spans="17:24" ht="12.75" customHeight="1">
      <c r="Q173" s="156"/>
      <c r="R173" s="156"/>
      <c r="S173" s="156"/>
      <c r="T173" s="156"/>
      <c r="U173" s="156"/>
      <c r="V173" s="156"/>
      <c r="W173" s="156"/>
      <c r="X173" s="156"/>
    </row>
    <row r="174" spans="17:24" ht="12.75" customHeight="1">
      <c r="Q174" s="156"/>
      <c r="R174" s="156"/>
      <c r="S174" s="156"/>
      <c r="T174" s="156"/>
      <c r="U174" s="156"/>
      <c r="V174" s="156"/>
      <c r="W174" s="156"/>
      <c r="X174" s="156"/>
    </row>
    <row r="175" spans="17:24" ht="12.75" customHeight="1">
      <c r="Q175" s="156"/>
      <c r="R175" s="156"/>
      <c r="S175" s="156"/>
      <c r="T175" s="156"/>
      <c r="U175" s="156"/>
      <c r="V175" s="156"/>
      <c r="W175" s="156"/>
      <c r="X175" s="156"/>
    </row>
    <row r="176" spans="17:24" ht="12.75" customHeight="1">
      <c r="Q176" s="156"/>
      <c r="R176" s="156"/>
      <c r="S176" s="156"/>
      <c r="T176" s="156"/>
      <c r="U176" s="156"/>
      <c r="V176" s="156"/>
      <c r="W176" s="156"/>
      <c r="X176" s="156"/>
    </row>
    <row r="177" spans="17:24" ht="12.75" customHeight="1">
      <c r="Q177" s="156"/>
      <c r="R177" s="156"/>
      <c r="S177" s="156"/>
      <c r="T177" s="156"/>
      <c r="U177" s="156"/>
      <c r="V177" s="156"/>
      <c r="W177" s="156"/>
      <c r="X177" s="156"/>
    </row>
    <row r="178" spans="17:24" ht="12.75" customHeight="1">
      <c r="Q178" s="156"/>
      <c r="R178" s="156"/>
      <c r="S178" s="156"/>
      <c r="T178" s="156"/>
      <c r="U178" s="156"/>
      <c r="V178" s="156"/>
      <c r="W178" s="156"/>
      <c r="X178" s="156"/>
    </row>
    <row r="179" spans="17:24" ht="12.75" customHeight="1">
      <c r="Q179" s="156"/>
      <c r="R179" s="156"/>
      <c r="S179" s="156"/>
      <c r="T179" s="156"/>
      <c r="U179" s="156"/>
      <c r="V179" s="156"/>
      <c r="W179" s="156"/>
      <c r="X179" s="156"/>
    </row>
    <row r="180" spans="17:24" ht="12.75" customHeight="1">
      <c r="Q180" s="156"/>
      <c r="R180" s="156"/>
      <c r="S180" s="156"/>
      <c r="T180" s="156"/>
      <c r="U180" s="156"/>
      <c r="V180" s="156"/>
      <c r="W180" s="156"/>
      <c r="X180" s="156"/>
    </row>
    <row r="181" spans="17:24" ht="12.75" customHeight="1">
      <c r="Q181" s="156"/>
      <c r="R181" s="156"/>
      <c r="S181" s="156"/>
      <c r="T181" s="156"/>
      <c r="U181" s="156"/>
      <c r="V181" s="156"/>
      <c r="W181" s="156"/>
      <c r="X181" s="156"/>
    </row>
    <row r="182" spans="17:24" ht="12.75" customHeight="1">
      <c r="Q182" s="156"/>
      <c r="R182" s="156"/>
      <c r="S182" s="156"/>
      <c r="T182" s="156"/>
      <c r="U182" s="156"/>
      <c r="V182" s="156"/>
      <c r="W182" s="156"/>
      <c r="X182" s="156"/>
    </row>
    <row r="183" spans="17:24" ht="12.75" customHeight="1">
      <c r="Q183" s="156"/>
      <c r="R183" s="156"/>
      <c r="S183" s="156"/>
      <c r="T183" s="156"/>
      <c r="U183" s="156"/>
      <c r="V183" s="156"/>
      <c r="W183" s="156"/>
      <c r="X183" s="156"/>
    </row>
    <row r="184" spans="17:24" ht="12.75" customHeight="1">
      <c r="Q184" s="156"/>
      <c r="R184" s="156"/>
      <c r="S184" s="156"/>
      <c r="T184" s="156"/>
      <c r="U184" s="156"/>
      <c r="V184" s="156"/>
      <c r="W184" s="156"/>
      <c r="X184" s="156"/>
    </row>
    <row r="185" spans="17:24" ht="12.75" customHeight="1">
      <c r="Q185" s="156"/>
      <c r="R185" s="156"/>
      <c r="S185" s="156"/>
      <c r="T185" s="156"/>
      <c r="U185" s="156"/>
      <c r="V185" s="156"/>
      <c r="W185" s="156"/>
      <c r="X185" s="156"/>
    </row>
    <row r="186" spans="17:24" ht="12.75" customHeight="1">
      <c r="Q186" s="156"/>
      <c r="R186" s="156"/>
      <c r="S186" s="156"/>
      <c r="T186" s="156"/>
      <c r="U186" s="156"/>
      <c r="V186" s="156"/>
      <c r="W186" s="156"/>
      <c r="X186" s="156"/>
    </row>
    <row r="187" spans="17:24" ht="12.75" customHeight="1">
      <c r="Q187" s="156"/>
      <c r="R187" s="156"/>
      <c r="S187" s="156"/>
      <c r="T187" s="156"/>
      <c r="U187" s="156"/>
      <c r="V187" s="156"/>
      <c r="W187" s="156"/>
      <c r="X187" s="156"/>
    </row>
    <row r="188" spans="17:24" ht="12.75" customHeight="1">
      <c r="Q188" s="156"/>
      <c r="R188" s="156"/>
      <c r="S188" s="156"/>
      <c r="T188" s="156"/>
      <c r="U188" s="156"/>
      <c r="V188" s="156"/>
      <c r="W188" s="156"/>
      <c r="X188" s="156"/>
    </row>
    <row r="189" spans="17:24" ht="12.75" customHeight="1">
      <c r="Q189" s="156"/>
      <c r="R189" s="156"/>
      <c r="S189" s="156"/>
      <c r="T189" s="156"/>
      <c r="U189" s="156"/>
      <c r="V189" s="156"/>
      <c r="W189" s="156"/>
      <c r="X189" s="156"/>
    </row>
    <row r="190" spans="17:24" ht="12.75" customHeight="1">
      <c r="Q190" s="156"/>
      <c r="R190" s="156"/>
      <c r="S190" s="156"/>
      <c r="T190" s="156"/>
      <c r="U190" s="156"/>
      <c r="V190" s="156"/>
      <c r="W190" s="156"/>
      <c r="X190" s="156"/>
    </row>
    <row r="191" spans="17:24" ht="12.75" customHeight="1">
      <c r="Q191" s="156"/>
      <c r="R191" s="156"/>
      <c r="S191" s="156"/>
      <c r="T191" s="156"/>
      <c r="U191" s="156"/>
      <c r="V191" s="156"/>
      <c r="W191" s="156"/>
      <c r="X191" s="156"/>
    </row>
    <row r="192" spans="17:24" ht="12.75" customHeight="1">
      <c r="Q192" s="156"/>
      <c r="R192" s="156"/>
      <c r="S192" s="156"/>
      <c r="T192" s="156"/>
      <c r="U192" s="156"/>
      <c r="V192" s="156"/>
      <c r="W192" s="156"/>
      <c r="X192" s="156"/>
    </row>
    <row r="193" spans="17:24" ht="12.75" customHeight="1">
      <c r="Q193" s="156"/>
      <c r="R193" s="156"/>
      <c r="S193" s="156"/>
      <c r="T193" s="156"/>
      <c r="U193" s="156"/>
      <c r="V193" s="156"/>
      <c r="W193" s="156"/>
      <c r="X193" s="156"/>
    </row>
    <row r="194" spans="17:24" ht="12.75" customHeight="1">
      <c r="Q194" s="156"/>
      <c r="R194" s="156"/>
      <c r="S194" s="156"/>
      <c r="T194" s="156"/>
      <c r="U194" s="156"/>
      <c r="V194" s="156"/>
      <c r="W194" s="156"/>
      <c r="X194" s="156"/>
    </row>
    <row r="195" spans="17:24" ht="12.75" customHeight="1">
      <c r="Q195" s="156"/>
      <c r="R195" s="156"/>
      <c r="S195" s="156"/>
      <c r="T195" s="156"/>
      <c r="U195" s="156"/>
      <c r="V195" s="156"/>
      <c r="W195" s="156"/>
      <c r="X195" s="156"/>
    </row>
    <row r="196" spans="17:24" ht="12.75" customHeight="1">
      <c r="Q196" s="156"/>
      <c r="R196" s="156"/>
      <c r="S196" s="156"/>
      <c r="T196" s="156"/>
      <c r="U196" s="156"/>
      <c r="V196" s="156"/>
      <c r="W196" s="156"/>
      <c r="X196" s="156"/>
    </row>
    <row r="197" spans="17:24" ht="12.75" customHeight="1">
      <c r="Q197" s="156"/>
      <c r="R197" s="156"/>
      <c r="S197" s="156"/>
      <c r="T197" s="156"/>
      <c r="U197" s="156"/>
      <c r="V197" s="156"/>
      <c r="W197" s="156"/>
      <c r="X197" s="156"/>
    </row>
    <row r="198" spans="17:24" ht="12.75" customHeight="1">
      <c r="Q198" s="156"/>
      <c r="R198" s="156"/>
      <c r="S198" s="156"/>
      <c r="T198" s="156"/>
      <c r="U198" s="156"/>
      <c r="V198" s="156"/>
      <c r="W198" s="156"/>
      <c r="X198" s="156"/>
    </row>
    <row r="199" spans="17:24" ht="12.75" customHeight="1">
      <c r="Q199" s="156"/>
      <c r="R199" s="156"/>
      <c r="S199" s="156"/>
      <c r="T199" s="156"/>
      <c r="U199" s="156"/>
      <c r="V199" s="156"/>
      <c r="W199" s="156"/>
      <c r="X199" s="156"/>
    </row>
    <row r="200" spans="17:24" ht="12.75" customHeight="1">
      <c r="Q200" s="156"/>
      <c r="R200" s="156"/>
      <c r="S200" s="156"/>
      <c r="T200" s="156"/>
      <c r="U200" s="156"/>
      <c r="V200" s="156"/>
      <c r="W200" s="156"/>
      <c r="X200" s="156"/>
    </row>
    <row r="201" spans="17:24" ht="12.75" customHeight="1">
      <c r="Q201" s="156"/>
      <c r="R201" s="156"/>
      <c r="S201" s="156"/>
      <c r="T201" s="156"/>
      <c r="U201" s="156"/>
      <c r="V201" s="156"/>
      <c r="W201" s="156"/>
      <c r="X201" s="156"/>
    </row>
    <row r="202" spans="17:24" ht="12.75" customHeight="1">
      <c r="Q202" s="156"/>
      <c r="R202" s="156"/>
      <c r="S202" s="156"/>
      <c r="T202" s="156"/>
      <c r="U202" s="156"/>
      <c r="V202" s="156"/>
      <c r="W202" s="156"/>
      <c r="X202" s="156"/>
    </row>
    <row r="203" spans="17:24" ht="12.75" customHeight="1">
      <c r="Q203" s="156"/>
      <c r="R203" s="156"/>
      <c r="S203" s="156"/>
      <c r="T203" s="156"/>
      <c r="U203" s="156"/>
      <c r="V203" s="156"/>
      <c r="W203" s="156"/>
      <c r="X203" s="156"/>
    </row>
    <row r="204" spans="17:24" ht="12.75" customHeight="1">
      <c r="Q204" s="156"/>
      <c r="R204" s="156"/>
      <c r="S204" s="156"/>
      <c r="T204" s="156"/>
      <c r="U204" s="156"/>
      <c r="V204" s="156"/>
      <c r="W204" s="156"/>
      <c r="X204" s="156"/>
    </row>
    <row r="205" spans="17:24" ht="12.75" customHeight="1">
      <c r="Q205" s="156"/>
      <c r="R205" s="156"/>
      <c r="S205" s="156"/>
      <c r="T205" s="156"/>
      <c r="U205" s="156"/>
      <c r="V205" s="156"/>
      <c r="W205" s="156"/>
      <c r="X205" s="156"/>
    </row>
    <row r="206" spans="17:24" ht="12.75" customHeight="1">
      <c r="Q206" s="156"/>
      <c r="R206" s="156"/>
      <c r="S206" s="156"/>
      <c r="T206" s="156"/>
      <c r="U206" s="156"/>
      <c r="V206" s="156"/>
      <c r="W206" s="156"/>
      <c r="X206" s="156"/>
    </row>
    <row r="207" spans="17:24" ht="12.75" customHeight="1">
      <c r="Q207" s="156"/>
      <c r="R207" s="156"/>
      <c r="S207" s="156"/>
      <c r="T207" s="156"/>
      <c r="U207" s="156"/>
      <c r="V207" s="156"/>
      <c r="W207" s="156"/>
      <c r="X207" s="156"/>
    </row>
    <row r="208" spans="17:24" ht="12.75" customHeight="1">
      <c r="Q208" s="156"/>
      <c r="R208" s="156"/>
      <c r="S208" s="156"/>
      <c r="T208" s="156"/>
      <c r="U208" s="156"/>
      <c r="V208" s="156"/>
      <c r="W208" s="156"/>
      <c r="X208" s="156"/>
    </row>
    <row r="209" spans="17:24" ht="12.75" customHeight="1">
      <c r="Q209" s="156"/>
      <c r="R209" s="156"/>
      <c r="S209" s="156"/>
      <c r="T209" s="156"/>
      <c r="U209" s="156"/>
      <c r="V209" s="156"/>
      <c r="W209" s="156"/>
      <c r="X209" s="156"/>
    </row>
    <row r="210" spans="17:24" ht="12.75" customHeight="1">
      <c r="Q210" s="156"/>
      <c r="R210" s="156"/>
      <c r="S210" s="156"/>
      <c r="T210" s="156"/>
      <c r="U210" s="156"/>
      <c r="V210" s="156"/>
      <c r="W210" s="156"/>
      <c r="X210" s="156"/>
    </row>
    <row r="211" spans="17:24" ht="12.75" customHeight="1">
      <c r="Q211" s="156"/>
      <c r="R211" s="156"/>
      <c r="S211" s="156"/>
      <c r="T211" s="156"/>
      <c r="U211" s="156"/>
      <c r="V211" s="156"/>
      <c r="W211" s="156"/>
      <c r="X211" s="156"/>
    </row>
    <row r="212" spans="17:24" ht="12.75" customHeight="1">
      <c r="Q212" s="156"/>
      <c r="R212" s="156"/>
      <c r="S212" s="156"/>
      <c r="T212" s="156"/>
      <c r="U212" s="156"/>
      <c r="V212" s="156"/>
      <c r="W212" s="156"/>
      <c r="X212" s="156"/>
    </row>
    <row r="213" spans="17:24" ht="12.75" customHeight="1">
      <c r="Q213" s="156"/>
      <c r="R213" s="156"/>
      <c r="S213" s="156"/>
      <c r="T213" s="156"/>
      <c r="U213" s="156"/>
      <c r="V213" s="156"/>
      <c r="W213" s="156"/>
      <c r="X213" s="156"/>
    </row>
    <row r="214" spans="17:24" ht="12.75" customHeight="1">
      <c r="Q214" s="156"/>
      <c r="R214" s="156"/>
      <c r="S214" s="156"/>
      <c r="T214" s="156"/>
      <c r="U214" s="156"/>
      <c r="V214" s="156"/>
      <c r="W214" s="156"/>
      <c r="X214" s="156"/>
    </row>
    <row r="215" spans="17:24" ht="12.75" customHeight="1">
      <c r="Q215" s="156"/>
      <c r="R215" s="156"/>
      <c r="S215" s="156"/>
      <c r="T215" s="156"/>
      <c r="U215" s="156"/>
      <c r="V215" s="156"/>
      <c r="W215" s="156"/>
      <c r="X215" s="156"/>
    </row>
    <row r="216" spans="17:24" ht="12.75" customHeight="1">
      <c r="Q216" s="156"/>
      <c r="R216" s="156"/>
      <c r="S216" s="156"/>
      <c r="T216" s="156"/>
      <c r="U216" s="156"/>
      <c r="V216" s="156"/>
      <c r="W216" s="156"/>
      <c r="X216" s="156"/>
    </row>
    <row r="217" spans="17:24" ht="12.75" customHeight="1">
      <c r="Q217" s="156"/>
      <c r="R217" s="156"/>
      <c r="S217" s="156"/>
      <c r="T217" s="156"/>
      <c r="U217" s="156"/>
      <c r="V217" s="156"/>
      <c r="W217" s="156"/>
      <c r="X217" s="156"/>
    </row>
    <row r="218" spans="17:24" ht="12.75" customHeight="1">
      <c r="Q218" s="156"/>
      <c r="R218" s="156"/>
      <c r="S218" s="156"/>
      <c r="T218" s="156"/>
      <c r="U218" s="156"/>
      <c r="V218" s="156"/>
      <c r="W218" s="156"/>
      <c r="X218" s="156"/>
    </row>
    <row r="219" spans="17:24" ht="12.75" customHeight="1">
      <c r="Q219" s="156"/>
      <c r="R219" s="156"/>
      <c r="S219" s="156"/>
      <c r="T219" s="156"/>
      <c r="U219" s="156"/>
      <c r="V219" s="156"/>
      <c r="W219" s="156"/>
      <c r="X219" s="156"/>
    </row>
    <row r="220" spans="17:24" ht="12.75" customHeight="1">
      <c r="Q220" s="156"/>
      <c r="R220" s="156"/>
      <c r="S220" s="156"/>
      <c r="T220" s="156"/>
      <c r="U220" s="156"/>
      <c r="V220" s="156"/>
      <c r="W220" s="156"/>
      <c r="X220" s="156"/>
    </row>
    <row r="221" spans="17:24" ht="12.75" customHeight="1">
      <c r="Q221" s="156"/>
      <c r="R221" s="156"/>
      <c r="S221" s="156"/>
      <c r="T221" s="156"/>
      <c r="U221" s="156"/>
      <c r="V221" s="156"/>
      <c r="W221" s="156"/>
      <c r="X221" s="156"/>
    </row>
    <row r="222" spans="17:24" ht="12.75" customHeight="1">
      <c r="Q222" s="156"/>
      <c r="R222" s="156"/>
      <c r="S222" s="156"/>
      <c r="T222" s="156"/>
      <c r="U222" s="156"/>
      <c r="V222" s="156"/>
      <c r="W222" s="156"/>
      <c r="X222" s="156"/>
    </row>
    <row r="223" spans="17:24" ht="12.75" customHeight="1">
      <c r="Q223" s="156"/>
      <c r="R223" s="156"/>
      <c r="S223" s="156"/>
      <c r="T223" s="156"/>
      <c r="U223" s="156"/>
      <c r="V223" s="156"/>
      <c r="W223" s="156"/>
      <c r="X223" s="156"/>
    </row>
    <row r="224" spans="17:24" ht="12.75" customHeight="1">
      <c r="Q224" s="156"/>
      <c r="R224" s="156"/>
      <c r="S224" s="156"/>
      <c r="T224" s="156"/>
      <c r="U224" s="156"/>
      <c r="V224" s="156"/>
      <c r="W224" s="156"/>
      <c r="X224" s="156"/>
    </row>
    <row r="225" spans="17:24" ht="12.75" customHeight="1">
      <c r="Q225" s="156"/>
      <c r="R225" s="156"/>
      <c r="S225" s="156"/>
      <c r="T225" s="156"/>
      <c r="U225" s="156"/>
      <c r="V225" s="156"/>
      <c r="W225" s="156"/>
      <c r="X225" s="156"/>
    </row>
    <row r="226" spans="17:24" ht="12.75" customHeight="1">
      <c r="Q226" s="156"/>
      <c r="R226" s="156"/>
      <c r="S226" s="156"/>
      <c r="T226" s="156"/>
      <c r="U226" s="156"/>
      <c r="V226" s="156"/>
      <c r="W226" s="156"/>
      <c r="X226" s="156"/>
    </row>
    <row r="227" spans="17:24" ht="12.75" customHeight="1">
      <c r="Q227" s="156"/>
      <c r="R227" s="156"/>
      <c r="S227" s="156"/>
      <c r="T227" s="156"/>
      <c r="U227" s="156"/>
      <c r="V227" s="156"/>
      <c r="W227" s="156"/>
      <c r="X227" s="156"/>
    </row>
    <row r="228" spans="17:24" ht="12.75" customHeight="1">
      <c r="Q228" s="156"/>
      <c r="R228" s="156"/>
      <c r="S228" s="156"/>
      <c r="T228" s="156"/>
      <c r="U228" s="156"/>
      <c r="V228" s="156"/>
      <c r="W228" s="156"/>
      <c r="X228" s="156"/>
    </row>
    <row r="229" spans="17:24" ht="12.75" customHeight="1">
      <c r="Q229" s="156"/>
      <c r="R229" s="156"/>
      <c r="S229" s="156"/>
      <c r="T229" s="156"/>
      <c r="U229" s="156"/>
      <c r="V229" s="156"/>
      <c r="W229" s="156"/>
      <c r="X229" s="156"/>
    </row>
    <row r="230" spans="17:24" ht="12.75" customHeight="1">
      <c r="Q230" s="156"/>
      <c r="R230" s="156"/>
      <c r="S230" s="156"/>
      <c r="T230" s="156"/>
      <c r="U230" s="156"/>
      <c r="V230" s="156"/>
      <c r="W230" s="156"/>
      <c r="X230" s="156"/>
    </row>
    <row r="231" spans="17:24" ht="12.75" customHeight="1">
      <c r="Q231" s="156"/>
      <c r="R231" s="156"/>
      <c r="S231" s="156"/>
      <c r="T231" s="156"/>
      <c r="U231" s="156"/>
      <c r="V231" s="156"/>
      <c r="W231" s="156"/>
      <c r="X231" s="156"/>
    </row>
    <row r="232" spans="17:24" ht="12.75" customHeight="1">
      <c r="Q232" s="156"/>
      <c r="R232" s="156"/>
      <c r="S232" s="156"/>
      <c r="T232" s="156"/>
      <c r="U232" s="156"/>
      <c r="V232" s="156"/>
      <c r="W232" s="156"/>
      <c r="X232" s="156"/>
    </row>
    <row r="233" spans="17:24" ht="12.75" customHeight="1">
      <c r="Q233" s="156"/>
      <c r="R233" s="156"/>
      <c r="S233" s="156"/>
      <c r="T233" s="156"/>
      <c r="U233" s="156"/>
      <c r="V233" s="156"/>
      <c r="W233" s="156"/>
      <c r="X233" s="156"/>
    </row>
    <row r="234" spans="17:24" ht="12.75" customHeight="1">
      <c r="Q234" s="156"/>
      <c r="R234" s="156"/>
      <c r="S234" s="156"/>
      <c r="T234" s="156"/>
      <c r="U234" s="156"/>
      <c r="V234" s="156"/>
      <c r="W234" s="156"/>
      <c r="X234" s="156"/>
    </row>
    <row r="235" spans="17:24" ht="12.75" customHeight="1">
      <c r="Q235" s="156"/>
      <c r="R235" s="156"/>
      <c r="S235" s="156"/>
      <c r="T235" s="156"/>
      <c r="U235" s="156"/>
      <c r="V235" s="156"/>
      <c r="W235" s="156"/>
      <c r="X235" s="156"/>
    </row>
    <row r="236" spans="17:24" ht="12.75" customHeight="1">
      <c r="Q236" s="156"/>
      <c r="R236" s="156"/>
      <c r="S236" s="156"/>
      <c r="T236" s="156"/>
      <c r="U236" s="156"/>
      <c r="V236" s="156"/>
      <c r="W236" s="156"/>
      <c r="X236" s="156"/>
    </row>
    <row r="237" spans="17:24" ht="12.75" customHeight="1">
      <c r="Q237" s="156"/>
      <c r="R237" s="156"/>
      <c r="S237" s="156"/>
      <c r="T237" s="156"/>
      <c r="U237" s="156"/>
      <c r="V237" s="156"/>
      <c r="W237" s="156"/>
      <c r="X237" s="156"/>
    </row>
    <row r="238" spans="17:24" ht="12.75" customHeight="1">
      <c r="Q238" s="156"/>
      <c r="R238" s="156"/>
      <c r="S238" s="156"/>
      <c r="T238" s="156"/>
      <c r="U238" s="156"/>
      <c r="V238" s="156"/>
      <c r="W238" s="156"/>
      <c r="X238" s="156"/>
    </row>
    <row r="239" spans="17:24" ht="12.75" customHeight="1">
      <c r="Q239" s="156"/>
      <c r="R239" s="156"/>
      <c r="S239" s="156"/>
      <c r="T239" s="156"/>
      <c r="U239" s="156"/>
      <c r="V239" s="156"/>
      <c r="W239" s="156"/>
      <c r="X239" s="156"/>
    </row>
    <row r="240" spans="17:24" ht="12.75" customHeight="1">
      <c r="Q240" s="156"/>
      <c r="R240" s="156"/>
      <c r="S240" s="156"/>
      <c r="T240" s="156"/>
      <c r="U240" s="156"/>
      <c r="V240" s="156"/>
      <c r="W240" s="156"/>
      <c r="X240" s="156"/>
    </row>
    <row r="241" spans="17:24" ht="12.75" customHeight="1">
      <c r="Q241" s="156"/>
      <c r="R241" s="156"/>
      <c r="S241" s="156"/>
      <c r="T241" s="156"/>
      <c r="U241" s="156"/>
      <c r="V241" s="156"/>
      <c r="W241" s="156"/>
      <c r="X241" s="156"/>
    </row>
    <row r="242" spans="17:24" ht="12.75" customHeight="1">
      <c r="Q242" s="156"/>
      <c r="R242" s="156"/>
      <c r="S242" s="156"/>
      <c r="T242" s="156"/>
      <c r="U242" s="156"/>
      <c r="V242" s="156"/>
      <c r="W242" s="156"/>
      <c r="X242" s="156"/>
    </row>
    <row r="243" spans="17:24" ht="12.75" customHeight="1">
      <c r="Q243" s="156"/>
      <c r="R243" s="156"/>
      <c r="S243" s="156"/>
      <c r="T243" s="156"/>
      <c r="U243" s="156"/>
      <c r="V243" s="156"/>
      <c r="W243" s="156"/>
      <c r="X243" s="156"/>
    </row>
    <row r="244" spans="17:24" ht="12.75" customHeight="1">
      <c r="Q244" s="156"/>
      <c r="R244" s="156"/>
      <c r="S244" s="156"/>
      <c r="T244" s="156"/>
      <c r="U244" s="156"/>
      <c r="V244" s="156"/>
      <c r="W244" s="156"/>
      <c r="X244" s="156"/>
    </row>
    <row r="245" spans="17:24" ht="12.75" customHeight="1">
      <c r="Q245" s="156"/>
      <c r="R245" s="156"/>
      <c r="S245" s="156"/>
      <c r="T245" s="156"/>
      <c r="U245" s="156"/>
      <c r="V245" s="156"/>
      <c r="W245" s="156"/>
      <c r="X245" s="156"/>
    </row>
    <row r="246" spans="17:24" ht="12.75" customHeight="1">
      <c r="Q246" s="156"/>
      <c r="R246" s="156"/>
      <c r="S246" s="156"/>
      <c r="T246" s="156"/>
      <c r="U246" s="156"/>
      <c r="V246" s="156"/>
      <c r="W246" s="156"/>
      <c r="X246" s="156"/>
    </row>
    <row r="247" spans="17:24" ht="12.75" customHeight="1">
      <c r="Q247" s="156"/>
      <c r="R247" s="156"/>
      <c r="S247" s="156"/>
      <c r="T247" s="156"/>
      <c r="U247" s="156"/>
      <c r="V247" s="156"/>
      <c r="W247" s="156"/>
      <c r="X247" s="156"/>
    </row>
    <row r="248" spans="17:24" ht="12.75" customHeight="1">
      <c r="Q248" s="156"/>
      <c r="R248" s="156"/>
      <c r="S248" s="156"/>
      <c r="T248" s="156"/>
      <c r="U248" s="156"/>
      <c r="V248" s="156"/>
      <c r="W248" s="156"/>
      <c r="X248" s="156"/>
    </row>
    <row r="249" spans="17:24" ht="12.75" customHeight="1">
      <c r="Q249" s="156"/>
      <c r="R249" s="156"/>
      <c r="S249" s="156"/>
      <c r="T249" s="156"/>
      <c r="U249" s="156"/>
      <c r="V249" s="156"/>
      <c r="W249" s="156"/>
      <c r="X249" s="156"/>
    </row>
    <row r="250" spans="17:24" ht="12.75" customHeight="1">
      <c r="Q250" s="156"/>
      <c r="R250" s="156"/>
      <c r="S250" s="156"/>
      <c r="T250" s="156"/>
      <c r="U250" s="156"/>
      <c r="V250" s="156"/>
      <c r="W250" s="156"/>
      <c r="X250" s="156"/>
    </row>
    <row r="251" spans="17:24" ht="12.75" customHeight="1">
      <c r="Q251" s="156"/>
      <c r="R251" s="156"/>
      <c r="S251" s="156"/>
      <c r="T251" s="156"/>
      <c r="U251" s="156"/>
      <c r="V251" s="156"/>
      <c r="W251" s="156"/>
      <c r="X251" s="156"/>
    </row>
    <row r="252" spans="17:24" ht="12.75" customHeight="1">
      <c r="Q252" s="156"/>
      <c r="R252" s="156"/>
      <c r="S252" s="156"/>
      <c r="T252" s="156"/>
      <c r="U252" s="156"/>
      <c r="V252" s="156"/>
      <c r="W252" s="156"/>
      <c r="X252" s="156"/>
    </row>
    <row r="253" spans="17:24" ht="12.75" customHeight="1">
      <c r="Q253" s="156"/>
      <c r="R253" s="156"/>
      <c r="S253" s="156"/>
      <c r="T253" s="156"/>
      <c r="U253" s="156"/>
      <c r="V253" s="156"/>
      <c r="W253" s="156"/>
      <c r="X253" s="156"/>
    </row>
    <row r="254" spans="17:24" ht="12.75" customHeight="1">
      <c r="Q254" s="156"/>
      <c r="R254" s="156"/>
      <c r="S254" s="156"/>
      <c r="T254" s="156"/>
      <c r="U254" s="156"/>
      <c r="V254" s="156"/>
      <c r="W254" s="156"/>
      <c r="X254" s="156"/>
    </row>
    <row r="255" spans="17:24" ht="12.75" customHeight="1">
      <c r="Q255" s="156"/>
      <c r="R255" s="156"/>
      <c r="S255" s="156"/>
      <c r="T255" s="156"/>
      <c r="U255" s="156"/>
      <c r="V255" s="156"/>
      <c r="W255" s="156"/>
      <c r="X255" s="156"/>
    </row>
    <row r="256" spans="17:24" ht="12.75" customHeight="1">
      <c r="Q256" s="156"/>
      <c r="R256" s="156"/>
      <c r="S256" s="156"/>
      <c r="T256" s="156"/>
      <c r="U256" s="156"/>
      <c r="V256" s="156"/>
      <c r="W256" s="156"/>
      <c r="X256" s="156"/>
    </row>
    <row r="257" spans="17:24" ht="12.75" customHeight="1">
      <c r="Q257" s="156"/>
      <c r="R257" s="156"/>
      <c r="S257" s="156"/>
      <c r="T257" s="156"/>
      <c r="U257" s="156"/>
      <c r="V257" s="156"/>
      <c r="W257" s="156"/>
      <c r="X257" s="156"/>
    </row>
    <row r="258" spans="17:24" ht="12.75" customHeight="1">
      <c r="Q258" s="156"/>
      <c r="R258" s="156"/>
      <c r="S258" s="156"/>
      <c r="T258" s="156"/>
      <c r="U258" s="156"/>
      <c r="V258" s="156"/>
      <c r="W258" s="156"/>
      <c r="X258" s="156"/>
    </row>
    <row r="259" spans="17:24" ht="12.75" customHeight="1">
      <c r="Q259" s="156"/>
      <c r="R259" s="156"/>
      <c r="S259" s="156"/>
      <c r="T259" s="156"/>
      <c r="U259" s="156"/>
      <c r="V259" s="156"/>
      <c r="W259" s="156"/>
      <c r="X259" s="156"/>
    </row>
    <row r="260" spans="17:24" ht="12.75" customHeight="1">
      <c r="Q260" s="156"/>
      <c r="R260" s="156"/>
      <c r="S260" s="156"/>
      <c r="T260" s="156"/>
      <c r="U260" s="156"/>
      <c r="V260" s="156"/>
      <c r="W260" s="156"/>
      <c r="X260" s="156"/>
    </row>
    <row r="261" spans="17:24" ht="12.75" customHeight="1">
      <c r="Q261" s="156"/>
      <c r="R261" s="156"/>
      <c r="S261" s="156"/>
      <c r="T261" s="156"/>
      <c r="U261" s="156"/>
      <c r="V261" s="156"/>
      <c r="W261" s="156"/>
      <c r="X261" s="156"/>
    </row>
    <row r="262" spans="17:24" ht="12.75" customHeight="1">
      <c r="Q262" s="156"/>
      <c r="R262" s="156"/>
      <c r="S262" s="156"/>
      <c r="T262" s="156"/>
      <c r="U262" s="156"/>
      <c r="V262" s="156"/>
      <c r="W262" s="156"/>
      <c r="X262" s="156"/>
    </row>
    <row r="263" spans="17:24" ht="12.75" customHeight="1">
      <c r="Q263" s="156"/>
      <c r="R263" s="156"/>
      <c r="S263" s="156"/>
      <c r="T263" s="156"/>
      <c r="U263" s="156"/>
      <c r="V263" s="156"/>
      <c r="W263" s="156"/>
      <c r="X263" s="156"/>
    </row>
    <row r="264" spans="17:24" ht="12.75" customHeight="1">
      <c r="Q264" s="156"/>
      <c r="R264" s="156"/>
      <c r="S264" s="156"/>
      <c r="T264" s="156"/>
      <c r="U264" s="156"/>
      <c r="V264" s="156"/>
      <c r="W264" s="156"/>
      <c r="X264" s="156"/>
    </row>
    <row r="265" spans="17:24" ht="12.75" customHeight="1">
      <c r="Q265" s="156"/>
      <c r="R265" s="156"/>
      <c r="S265" s="156"/>
      <c r="T265" s="156"/>
      <c r="U265" s="156"/>
      <c r="V265" s="156"/>
      <c r="W265" s="156"/>
      <c r="X265" s="156"/>
    </row>
    <row r="266" spans="17:24" ht="12.75" customHeight="1">
      <c r="Q266" s="156"/>
      <c r="R266" s="156"/>
      <c r="S266" s="156"/>
      <c r="T266" s="156"/>
      <c r="U266" s="156"/>
      <c r="V266" s="156"/>
      <c r="W266" s="156"/>
      <c r="X266" s="156"/>
    </row>
    <row r="267" spans="17:24" ht="12.75" customHeight="1">
      <c r="Q267" s="156"/>
      <c r="R267" s="156"/>
      <c r="S267" s="156"/>
      <c r="T267" s="156"/>
      <c r="U267" s="156"/>
      <c r="V267" s="156"/>
      <c r="W267" s="156"/>
      <c r="X267" s="156"/>
    </row>
    <row r="268" spans="17:24" ht="12.75" customHeight="1">
      <c r="Q268" s="156"/>
      <c r="R268" s="156"/>
      <c r="S268" s="156"/>
      <c r="T268" s="156"/>
      <c r="U268" s="156"/>
      <c r="V268" s="156"/>
      <c r="W268" s="156"/>
      <c r="X268" s="156"/>
    </row>
    <row r="269" spans="17:24" ht="12.75" customHeight="1">
      <c r="Q269" s="156"/>
      <c r="R269" s="156"/>
      <c r="S269" s="156"/>
      <c r="T269" s="156"/>
      <c r="U269" s="156"/>
      <c r="V269" s="156"/>
      <c r="W269" s="156"/>
      <c r="X269" s="156"/>
    </row>
    <row r="270" spans="17:24" ht="12.75" customHeight="1">
      <c r="Q270" s="156"/>
      <c r="R270" s="156"/>
      <c r="S270" s="156"/>
      <c r="T270" s="156"/>
      <c r="U270" s="156"/>
      <c r="V270" s="156"/>
      <c r="W270" s="156"/>
      <c r="X270" s="156"/>
    </row>
    <row r="271" spans="17:24" ht="12.75" customHeight="1">
      <c r="Q271" s="156"/>
      <c r="R271" s="156"/>
      <c r="S271" s="156"/>
      <c r="T271" s="156"/>
      <c r="U271" s="156"/>
      <c r="V271" s="156"/>
      <c r="W271" s="156"/>
      <c r="X271" s="156"/>
    </row>
    <row r="272" spans="17:24" ht="12.75" customHeight="1">
      <c r="Q272" s="156"/>
      <c r="R272" s="156"/>
      <c r="S272" s="156"/>
      <c r="T272" s="156"/>
      <c r="U272" s="156"/>
      <c r="V272" s="156"/>
      <c r="W272" s="156"/>
      <c r="X272" s="156"/>
    </row>
    <row r="273" spans="17:24" ht="12.75" customHeight="1">
      <c r="Q273" s="156"/>
      <c r="R273" s="156"/>
      <c r="S273" s="156"/>
      <c r="T273" s="156"/>
      <c r="U273" s="156"/>
      <c r="V273" s="156"/>
      <c r="W273" s="156"/>
      <c r="X273" s="156"/>
    </row>
    <row r="274" spans="17:24" ht="12.75" customHeight="1">
      <c r="Q274" s="156"/>
      <c r="R274" s="156"/>
      <c r="S274" s="156"/>
      <c r="T274" s="156"/>
      <c r="U274" s="156"/>
      <c r="V274" s="156"/>
      <c r="W274" s="156"/>
      <c r="X274" s="156"/>
    </row>
    <row r="275" spans="17:24" ht="12.75" customHeight="1">
      <c r="Q275" s="156"/>
      <c r="R275" s="156"/>
      <c r="S275" s="156"/>
      <c r="T275" s="156"/>
      <c r="U275" s="156"/>
      <c r="V275" s="156"/>
      <c r="W275" s="156"/>
      <c r="X275" s="156"/>
    </row>
    <row r="276" spans="17:24" ht="12.75" customHeight="1">
      <c r="Q276" s="156"/>
      <c r="R276" s="156"/>
      <c r="S276" s="156"/>
      <c r="T276" s="156"/>
      <c r="U276" s="156"/>
      <c r="V276" s="156"/>
      <c r="W276" s="156"/>
      <c r="X276" s="156"/>
    </row>
    <row r="277" spans="17:24" ht="12.75" customHeight="1">
      <c r="Q277" s="156"/>
      <c r="R277" s="156"/>
      <c r="S277" s="156"/>
      <c r="T277" s="156"/>
      <c r="U277" s="156"/>
      <c r="V277" s="156"/>
      <c r="W277" s="156"/>
      <c r="X277" s="156"/>
    </row>
    <row r="278" spans="17:24" ht="12.75" customHeight="1">
      <c r="Q278" s="156"/>
      <c r="R278" s="156"/>
      <c r="S278" s="156"/>
      <c r="T278" s="156"/>
      <c r="U278" s="156"/>
      <c r="V278" s="156"/>
      <c r="W278" s="156"/>
      <c r="X278" s="156"/>
    </row>
    <row r="279" spans="17:24" ht="12.75" customHeight="1">
      <c r="Q279" s="156"/>
      <c r="R279" s="156"/>
      <c r="S279" s="156"/>
      <c r="T279" s="156"/>
      <c r="U279" s="156"/>
      <c r="V279" s="156"/>
      <c r="W279" s="156"/>
      <c r="X279" s="156"/>
    </row>
    <row r="280" spans="17:24" ht="12.75" customHeight="1">
      <c r="Q280" s="156"/>
      <c r="R280" s="156"/>
      <c r="S280" s="156"/>
      <c r="T280" s="156"/>
      <c r="U280" s="156"/>
      <c r="V280" s="156"/>
      <c r="W280" s="156"/>
      <c r="X280" s="156"/>
    </row>
    <row r="281" spans="17:24" ht="12.75" customHeight="1">
      <c r="Q281" s="156"/>
      <c r="R281" s="156"/>
      <c r="S281" s="156"/>
      <c r="T281" s="156"/>
      <c r="U281" s="156"/>
      <c r="V281" s="156"/>
      <c r="W281" s="156"/>
      <c r="X281" s="156"/>
    </row>
    <row r="282" spans="17:24" ht="12.75" customHeight="1">
      <c r="Q282" s="156"/>
      <c r="R282" s="156"/>
      <c r="S282" s="156"/>
      <c r="T282" s="156"/>
      <c r="U282" s="156"/>
      <c r="V282" s="156"/>
      <c r="W282" s="156"/>
      <c r="X282" s="156"/>
    </row>
    <row r="283" spans="17:24" ht="12.75" customHeight="1">
      <c r="Q283" s="156"/>
      <c r="R283" s="156"/>
      <c r="S283" s="156"/>
      <c r="T283" s="156"/>
      <c r="U283" s="156"/>
      <c r="V283" s="156"/>
      <c r="W283" s="156"/>
      <c r="X283" s="156"/>
    </row>
    <row r="284" spans="17:24" ht="12.75" customHeight="1">
      <c r="Q284" s="156"/>
      <c r="R284" s="156"/>
      <c r="S284" s="156"/>
      <c r="T284" s="156"/>
      <c r="U284" s="156"/>
      <c r="V284" s="156"/>
      <c r="W284" s="156"/>
      <c r="X284" s="156"/>
    </row>
    <row r="285" spans="17:24" ht="12.75" customHeight="1">
      <c r="Q285" s="156"/>
      <c r="R285" s="156"/>
      <c r="S285" s="156"/>
      <c r="T285" s="156"/>
      <c r="U285" s="156"/>
      <c r="V285" s="156"/>
      <c r="W285" s="156"/>
      <c r="X285" s="156"/>
    </row>
    <row r="286" spans="17:24" ht="12.75" customHeight="1">
      <c r="Q286" s="156"/>
      <c r="R286" s="156"/>
      <c r="S286" s="156"/>
      <c r="T286" s="156"/>
      <c r="U286" s="156"/>
      <c r="V286" s="156"/>
      <c r="W286" s="156"/>
      <c r="X286" s="156"/>
    </row>
    <row r="287" spans="17:24" ht="12.75" customHeight="1">
      <c r="Q287" s="156"/>
      <c r="R287" s="156"/>
      <c r="S287" s="156"/>
      <c r="T287" s="156"/>
      <c r="U287" s="156"/>
      <c r="V287" s="156"/>
      <c r="W287" s="156"/>
      <c r="X287" s="156"/>
    </row>
    <row r="288" spans="17:24" ht="12.75" customHeight="1">
      <c r="Q288" s="156"/>
      <c r="R288" s="156"/>
      <c r="S288" s="156"/>
      <c r="T288" s="156"/>
      <c r="U288" s="156"/>
      <c r="V288" s="156"/>
      <c r="W288" s="156"/>
      <c r="X288" s="156"/>
    </row>
    <row r="289" spans="17:24" ht="12.75" customHeight="1">
      <c r="Q289" s="156"/>
      <c r="R289" s="156"/>
      <c r="S289" s="156"/>
      <c r="T289" s="156"/>
      <c r="U289" s="156"/>
      <c r="V289" s="156"/>
      <c r="W289" s="156"/>
      <c r="X289" s="156"/>
    </row>
    <row r="290" spans="17:24" ht="12.75" customHeight="1">
      <c r="Q290" s="156"/>
      <c r="R290" s="156"/>
      <c r="S290" s="156"/>
      <c r="T290" s="156"/>
      <c r="U290" s="156"/>
      <c r="V290" s="156"/>
      <c r="W290" s="156"/>
      <c r="X290" s="156"/>
    </row>
    <row r="291" spans="17:24" ht="12.75" customHeight="1">
      <c r="Q291" s="156"/>
      <c r="R291" s="156"/>
      <c r="S291" s="156"/>
      <c r="T291" s="156"/>
      <c r="U291" s="156"/>
      <c r="V291" s="156"/>
      <c r="W291" s="156"/>
      <c r="X291" s="156"/>
    </row>
    <row r="292" spans="17:24" ht="12.75" customHeight="1">
      <c r="Q292" s="156"/>
      <c r="R292" s="156"/>
      <c r="S292" s="156"/>
      <c r="T292" s="156"/>
      <c r="U292" s="156"/>
      <c r="V292" s="156"/>
      <c r="W292" s="156"/>
      <c r="X292" s="156"/>
    </row>
    <row r="293" spans="17:24" ht="12.75" customHeight="1">
      <c r="Q293" s="156"/>
      <c r="R293" s="156"/>
      <c r="S293" s="156"/>
      <c r="T293" s="156"/>
      <c r="U293" s="156"/>
      <c r="V293" s="156"/>
      <c r="W293" s="156"/>
      <c r="X293" s="156"/>
    </row>
    <row r="294" spans="17:24" ht="12.75" customHeight="1">
      <c r="Q294" s="156"/>
      <c r="R294" s="156"/>
      <c r="S294" s="156"/>
      <c r="T294" s="156"/>
      <c r="U294" s="156"/>
      <c r="V294" s="156"/>
      <c r="W294" s="156"/>
      <c r="X294" s="156"/>
    </row>
    <row r="295" spans="17:24" ht="12.75" customHeight="1">
      <c r="Q295" s="156"/>
      <c r="R295" s="156"/>
      <c r="S295" s="156"/>
      <c r="T295" s="156"/>
      <c r="U295" s="156"/>
      <c r="V295" s="156"/>
      <c r="W295" s="156"/>
      <c r="X295" s="156"/>
    </row>
    <row r="296" spans="17:24" ht="12.75" customHeight="1">
      <c r="Q296" s="156"/>
      <c r="R296" s="156"/>
      <c r="S296" s="156"/>
      <c r="T296" s="156"/>
      <c r="U296" s="156"/>
      <c r="V296" s="156"/>
      <c r="W296" s="156"/>
      <c r="X296" s="156"/>
    </row>
    <row r="297" spans="17:24" ht="12.75" customHeight="1">
      <c r="Q297" s="156"/>
      <c r="R297" s="156"/>
      <c r="S297" s="156"/>
      <c r="T297" s="156"/>
      <c r="U297" s="156"/>
      <c r="V297" s="156"/>
      <c r="W297" s="156"/>
      <c r="X297" s="156"/>
    </row>
    <row r="298" spans="17:24" ht="12.75" customHeight="1">
      <c r="Q298" s="156"/>
      <c r="R298" s="156"/>
      <c r="S298" s="156"/>
      <c r="T298" s="156"/>
      <c r="U298" s="156"/>
      <c r="V298" s="156"/>
      <c r="W298" s="156"/>
      <c r="X298" s="156"/>
    </row>
    <row r="299" spans="17:24" ht="12.75" customHeight="1">
      <c r="Q299" s="156"/>
      <c r="R299" s="156"/>
      <c r="S299" s="156"/>
      <c r="T299" s="156"/>
      <c r="U299" s="156"/>
      <c r="V299" s="156"/>
      <c r="W299" s="156"/>
      <c r="X299" s="156"/>
    </row>
    <row r="300" spans="17:24" ht="12.75" customHeight="1">
      <c r="Q300" s="156"/>
      <c r="R300" s="156"/>
      <c r="S300" s="156"/>
      <c r="T300" s="156"/>
      <c r="U300" s="156"/>
      <c r="V300" s="156"/>
      <c r="W300" s="156"/>
      <c r="X300" s="156"/>
    </row>
    <row r="301" spans="17:24" ht="12.75" customHeight="1">
      <c r="Q301" s="156"/>
      <c r="R301" s="156"/>
      <c r="S301" s="156"/>
      <c r="T301" s="156"/>
      <c r="U301" s="156"/>
      <c r="V301" s="156"/>
      <c r="W301" s="156"/>
      <c r="X301" s="156"/>
    </row>
    <row r="302" spans="17:24" ht="12.75" customHeight="1">
      <c r="Q302" s="156"/>
      <c r="R302" s="156"/>
      <c r="S302" s="156"/>
      <c r="T302" s="156"/>
      <c r="U302" s="156"/>
      <c r="V302" s="156"/>
      <c r="W302" s="156"/>
      <c r="X302" s="156"/>
    </row>
    <row r="303" spans="17:24" ht="12.75" customHeight="1">
      <c r="Q303" s="156"/>
      <c r="R303" s="156"/>
      <c r="S303" s="156"/>
      <c r="T303" s="156"/>
      <c r="U303" s="156"/>
      <c r="V303" s="156"/>
      <c r="W303" s="156"/>
      <c r="X303" s="156"/>
    </row>
    <row r="304" spans="17:24" ht="12.75" customHeight="1">
      <c r="Q304" s="156"/>
      <c r="R304" s="156"/>
      <c r="S304" s="156"/>
      <c r="T304" s="156"/>
      <c r="U304" s="156"/>
      <c r="V304" s="156"/>
      <c r="W304" s="156"/>
      <c r="X304" s="156"/>
    </row>
    <row r="305" spans="17:24" ht="12.75" customHeight="1">
      <c r="Q305" s="156"/>
      <c r="R305" s="156"/>
      <c r="S305" s="156"/>
      <c r="T305" s="156"/>
      <c r="U305" s="156"/>
      <c r="V305" s="156"/>
      <c r="W305" s="156"/>
      <c r="X305" s="156"/>
    </row>
    <row r="306" spans="17:24" ht="12.75" customHeight="1">
      <c r="Q306" s="156"/>
      <c r="R306" s="156"/>
      <c r="S306" s="156"/>
      <c r="T306" s="156"/>
      <c r="U306" s="156"/>
      <c r="V306" s="156"/>
      <c r="W306" s="156"/>
      <c r="X306" s="156"/>
    </row>
    <row r="307" spans="17:24" ht="12.75" customHeight="1">
      <c r="Q307" s="156"/>
      <c r="R307" s="156"/>
      <c r="S307" s="156"/>
      <c r="T307" s="156"/>
      <c r="U307" s="156"/>
      <c r="V307" s="156"/>
      <c r="W307" s="156"/>
      <c r="X307" s="156"/>
    </row>
    <row r="308" spans="17:24" ht="12.75" customHeight="1">
      <c r="Q308" s="156"/>
      <c r="R308" s="156"/>
      <c r="S308" s="156"/>
      <c r="T308" s="156"/>
      <c r="U308" s="156"/>
      <c r="V308" s="156"/>
      <c r="W308" s="156"/>
      <c r="X308" s="156"/>
    </row>
    <row r="309" spans="17:24" ht="12.75" customHeight="1">
      <c r="Q309" s="156"/>
      <c r="R309" s="156"/>
      <c r="S309" s="156"/>
      <c r="T309" s="156"/>
      <c r="U309" s="156"/>
      <c r="V309" s="156"/>
      <c r="W309" s="156"/>
      <c r="X309" s="156"/>
    </row>
    <row r="310" spans="17:24" ht="12.75" customHeight="1">
      <c r="Q310" s="156"/>
      <c r="R310" s="156"/>
      <c r="S310" s="156"/>
      <c r="T310" s="156"/>
      <c r="U310" s="156"/>
      <c r="V310" s="156"/>
      <c r="W310" s="156"/>
      <c r="X310" s="156"/>
    </row>
    <row r="311" spans="17:24" ht="12.75" customHeight="1">
      <c r="Q311" s="156"/>
      <c r="R311" s="156"/>
      <c r="S311" s="156"/>
      <c r="T311" s="156"/>
      <c r="U311" s="156"/>
      <c r="V311" s="156"/>
      <c r="W311" s="156"/>
      <c r="X311" s="156"/>
    </row>
    <row r="312" spans="17:24" ht="12.75" customHeight="1">
      <c r="Q312" s="156"/>
      <c r="R312" s="156"/>
      <c r="S312" s="156"/>
      <c r="T312" s="156"/>
      <c r="U312" s="156"/>
      <c r="V312" s="156"/>
      <c r="W312" s="156"/>
      <c r="X312" s="156"/>
    </row>
    <row r="313" spans="17:24" ht="12.75" customHeight="1">
      <c r="Q313" s="156"/>
      <c r="R313" s="156"/>
      <c r="S313" s="156"/>
      <c r="T313" s="156"/>
      <c r="U313" s="156"/>
      <c r="V313" s="156"/>
      <c r="W313" s="156"/>
      <c r="X313" s="156"/>
    </row>
    <row r="314" spans="17:24" ht="12.75" customHeight="1">
      <c r="Q314" s="156"/>
      <c r="R314" s="156"/>
      <c r="S314" s="156"/>
      <c r="T314" s="156"/>
      <c r="U314" s="156"/>
      <c r="V314" s="156"/>
      <c r="W314" s="156"/>
      <c r="X314" s="156"/>
    </row>
    <row r="315" spans="17:24" ht="12.75" customHeight="1">
      <c r="Q315" s="156"/>
      <c r="R315" s="156"/>
      <c r="S315" s="156"/>
      <c r="T315" s="156"/>
      <c r="U315" s="156"/>
      <c r="V315" s="156"/>
      <c r="W315" s="156"/>
      <c r="X315" s="156"/>
    </row>
    <row r="316" spans="17:24" ht="12.75" customHeight="1">
      <c r="Q316" s="156"/>
      <c r="R316" s="156"/>
      <c r="S316" s="156"/>
      <c r="T316" s="156"/>
      <c r="U316" s="156"/>
      <c r="V316" s="156"/>
      <c r="W316" s="156"/>
      <c r="X316" s="156"/>
    </row>
    <row r="317" spans="17:24" ht="12.75" customHeight="1">
      <c r="Q317" s="156"/>
      <c r="R317" s="156"/>
      <c r="S317" s="156"/>
      <c r="T317" s="156"/>
      <c r="U317" s="156"/>
      <c r="V317" s="156"/>
      <c r="W317" s="156"/>
      <c r="X317" s="156"/>
    </row>
    <row r="318" spans="17:24" ht="12.75" customHeight="1">
      <c r="Q318" s="156"/>
      <c r="R318" s="156"/>
      <c r="S318" s="156"/>
      <c r="T318" s="156"/>
      <c r="U318" s="156"/>
      <c r="V318" s="156"/>
      <c r="W318" s="156"/>
      <c r="X318" s="156"/>
    </row>
    <row r="319" spans="17:24" ht="12.75" customHeight="1">
      <c r="Q319" s="156"/>
      <c r="R319" s="156"/>
      <c r="S319" s="156"/>
      <c r="T319" s="156"/>
      <c r="U319" s="156"/>
      <c r="V319" s="156"/>
      <c r="W319" s="156"/>
      <c r="X319" s="156"/>
    </row>
    <row r="320" spans="17:24" ht="12.75" customHeight="1">
      <c r="Q320" s="156"/>
      <c r="R320" s="156"/>
      <c r="S320" s="156"/>
      <c r="T320" s="156"/>
      <c r="U320" s="156"/>
      <c r="V320" s="156"/>
      <c r="W320" s="156"/>
      <c r="X320" s="156"/>
    </row>
    <row r="321" spans="17:24" ht="12.75" customHeight="1">
      <c r="Q321" s="156"/>
      <c r="R321" s="156"/>
      <c r="S321" s="156"/>
      <c r="T321" s="156"/>
      <c r="U321" s="156"/>
      <c r="V321" s="156"/>
      <c r="W321" s="156"/>
      <c r="X321" s="156"/>
    </row>
    <row r="322" spans="17:24" ht="12.75" customHeight="1">
      <c r="Q322" s="156"/>
      <c r="R322" s="156"/>
      <c r="S322" s="156"/>
      <c r="T322" s="156"/>
      <c r="U322" s="156"/>
      <c r="V322" s="156"/>
      <c r="W322" s="156"/>
      <c r="X322" s="156"/>
    </row>
    <row r="323" spans="17:24" ht="12.75" customHeight="1">
      <c r="Q323" s="156"/>
      <c r="R323" s="156"/>
      <c r="S323" s="156"/>
      <c r="T323" s="156"/>
      <c r="U323" s="156"/>
      <c r="V323" s="156"/>
      <c r="W323" s="156"/>
      <c r="X323" s="156"/>
    </row>
    <row r="324" spans="17:24" ht="12.75" customHeight="1">
      <c r="Q324" s="156"/>
      <c r="R324" s="156"/>
      <c r="S324" s="156"/>
      <c r="T324" s="156"/>
      <c r="U324" s="156"/>
      <c r="V324" s="156"/>
      <c r="W324" s="156"/>
      <c r="X324" s="156"/>
    </row>
    <row r="325" spans="17:24" ht="12.75" customHeight="1">
      <c r="Q325" s="156"/>
      <c r="R325" s="156"/>
      <c r="S325" s="156"/>
      <c r="T325" s="156"/>
      <c r="U325" s="156"/>
      <c r="V325" s="156"/>
      <c r="W325" s="156"/>
      <c r="X325" s="156"/>
    </row>
    <row r="326" spans="17:24" ht="12.75" customHeight="1">
      <c r="Q326" s="156"/>
      <c r="R326" s="156"/>
      <c r="S326" s="156"/>
      <c r="T326" s="156"/>
      <c r="U326" s="156"/>
      <c r="V326" s="156"/>
      <c r="W326" s="156"/>
      <c r="X326" s="156"/>
    </row>
    <row r="327" spans="17:24" ht="12.75" customHeight="1">
      <c r="Q327" s="156"/>
      <c r="R327" s="156"/>
      <c r="S327" s="156"/>
      <c r="T327" s="156"/>
      <c r="U327" s="156"/>
      <c r="V327" s="156"/>
      <c r="W327" s="156"/>
      <c r="X327" s="156"/>
    </row>
    <row r="328" spans="17:24" ht="12.75" customHeight="1">
      <c r="Q328" s="156"/>
      <c r="R328" s="156"/>
      <c r="S328" s="156"/>
      <c r="T328" s="156"/>
      <c r="U328" s="156"/>
      <c r="V328" s="156"/>
      <c r="W328" s="156"/>
      <c r="X328" s="156"/>
    </row>
    <row r="329" spans="17:24" ht="12.75" customHeight="1">
      <c r="Q329" s="156"/>
      <c r="R329" s="156"/>
      <c r="S329" s="156"/>
      <c r="T329" s="156"/>
      <c r="U329" s="156"/>
      <c r="V329" s="156"/>
      <c r="W329" s="156"/>
      <c r="X329" s="156"/>
    </row>
    <row r="330" spans="17:24" ht="12.75" customHeight="1">
      <c r="Q330" s="156"/>
      <c r="R330" s="156"/>
      <c r="S330" s="156"/>
      <c r="T330" s="156"/>
      <c r="U330" s="156"/>
      <c r="V330" s="156"/>
      <c r="W330" s="156"/>
      <c r="X330" s="156"/>
    </row>
    <row r="331" spans="17:24" ht="12.75" customHeight="1">
      <c r="Q331" s="156"/>
      <c r="R331" s="156"/>
      <c r="S331" s="156"/>
      <c r="T331" s="156"/>
      <c r="U331" s="156"/>
      <c r="V331" s="156"/>
      <c r="W331" s="156"/>
      <c r="X331" s="156"/>
    </row>
    <row r="332" spans="17:24" ht="12.75" customHeight="1">
      <c r="Q332" s="156"/>
      <c r="R332" s="156"/>
      <c r="S332" s="156"/>
      <c r="T332" s="156"/>
      <c r="U332" s="156"/>
      <c r="V332" s="156"/>
      <c r="W332" s="156"/>
      <c r="X332" s="156"/>
    </row>
    <row r="333" spans="17:24" ht="12.75" customHeight="1">
      <c r="Q333" s="156"/>
      <c r="R333" s="156"/>
      <c r="S333" s="156"/>
      <c r="T333" s="156"/>
      <c r="U333" s="156"/>
      <c r="V333" s="156"/>
      <c r="W333" s="156"/>
      <c r="X333" s="156"/>
    </row>
    <row r="334" spans="17:24" ht="12.75" customHeight="1">
      <c r="Q334" s="156"/>
      <c r="R334" s="156"/>
      <c r="S334" s="156"/>
      <c r="T334" s="156"/>
      <c r="U334" s="156"/>
      <c r="V334" s="156"/>
      <c r="W334" s="156"/>
      <c r="X334" s="156"/>
    </row>
    <row r="335" spans="17:24" ht="12.75" customHeight="1">
      <c r="Q335" s="156"/>
      <c r="R335" s="156"/>
      <c r="S335" s="156"/>
      <c r="T335" s="156"/>
      <c r="U335" s="156"/>
      <c r="V335" s="156"/>
      <c r="W335" s="156"/>
      <c r="X335" s="156"/>
    </row>
    <row r="336" spans="17:24" ht="12.75" customHeight="1">
      <c r="Q336" s="156"/>
      <c r="R336" s="156"/>
      <c r="S336" s="156"/>
      <c r="T336" s="156"/>
      <c r="U336" s="156"/>
      <c r="V336" s="156"/>
      <c r="W336" s="156"/>
      <c r="X336" s="156"/>
    </row>
    <row r="337" spans="17:24" ht="12.75" customHeight="1">
      <c r="Q337" s="156"/>
      <c r="R337" s="156"/>
      <c r="S337" s="156"/>
      <c r="T337" s="156"/>
      <c r="U337" s="156"/>
      <c r="V337" s="156"/>
      <c r="W337" s="156"/>
      <c r="X337" s="156"/>
    </row>
    <row r="338" spans="17:24" ht="12.75" customHeight="1">
      <c r="Q338" s="156"/>
      <c r="R338" s="156"/>
      <c r="S338" s="156"/>
      <c r="T338" s="156"/>
      <c r="U338" s="156"/>
      <c r="V338" s="156"/>
      <c r="W338" s="156"/>
      <c r="X338" s="156"/>
    </row>
    <row r="339" spans="17:24" ht="12.75" customHeight="1">
      <c r="Q339" s="156"/>
      <c r="R339" s="156"/>
      <c r="S339" s="156"/>
      <c r="T339" s="156"/>
      <c r="U339" s="156"/>
      <c r="V339" s="156"/>
      <c r="W339" s="156"/>
      <c r="X339" s="156"/>
    </row>
    <row r="340" spans="17:24" ht="12.75" customHeight="1">
      <c r="Q340" s="156"/>
      <c r="R340" s="156"/>
      <c r="S340" s="156"/>
      <c r="T340" s="156"/>
      <c r="U340" s="156"/>
      <c r="V340" s="156"/>
      <c r="W340" s="156"/>
      <c r="X340" s="156"/>
    </row>
    <row r="341" spans="17:24" ht="12.75" customHeight="1">
      <c r="Q341" s="156"/>
      <c r="R341" s="156"/>
      <c r="S341" s="156"/>
      <c r="T341" s="156"/>
      <c r="U341" s="156"/>
      <c r="V341" s="156"/>
      <c r="W341" s="156"/>
      <c r="X341" s="156"/>
    </row>
    <row r="342" spans="17:24" ht="12.75" customHeight="1">
      <c r="Q342" s="156"/>
      <c r="R342" s="156"/>
      <c r="S342" s="156"/>
      <c r="T342" s="156"/>
      <c r="U342" s="156"/>
      <c r="V342" s="156"/>
      <c r="W342" s="156"/>
      <c r="X342" s="156"/>
    </row>
    <row r="343" spans="17:24" ht="12.75" customHeight="1">
      <c r="Q343" s="156"/>
      <c r="R343" s="156"/>
      <c r="S343" s="156"/>
      <c r="T343" s="156"/>
      <c r="U343" s="156"/>
      <c r="V343" s="156"/>
      <c r="W343" s="156"/>
      <c r="X343" s="156"/>
    </row>
    <row r="344" spans="17:24" ht="12.75" customHeight="1">
      <c r="Q344" s="156"/>
      <c r="R344" s="156"/>
      <c r="S344" s="156"/>
      <c r="T344" s="156"/>
      <c r="U344" s="156"/>
      <c r="V344" s="156"/>
      <c r="W344" s="156"/>
      <c r="X344" s="156"/>
    </row>
    <row r="345" spans="17:24" ht="12.75" customHeight="1">
      <c r="Q345" s="156"/>
      <c r="R345" s="156"/>
      <c r="S345" s="156"/>
      <c r="T345" s="156"/>
      <c r="U345" s="156"/>
      <c r="V345" s="156"/>
      <c r="W345" s="156"/>
      <c r="X345" s="156"/>
    </row>
    <row r="346" spans="17:24" ht="12.75" customHeight="1">
      <c r="Q346" s="156"/>
      <c r="R346" s="156"/>
      <c r="S346" s="156"/>
      <c r="T346" s="156"/>
      <c r="U346" s="156"/>
      <c r="V346" s="156"/>
      <c r="W346" s="156"/>
      <c r="X346" s="156"/>
    </row>
    <row r="347" spans="17:24" ht="12.75" customHeight="1">
      <c r="Q347" s="156"/>
      <c r="R347" s="156"/>
      <c r="S347" s="156"/>
      <c r="T347" s="156"/>
      <c r="U347" s="156"/>
      <c r="V347" s="156"/>
      <c r="W347" s="156"/>
      <c r="X347" s="156"/>
    </row>
    <row r="348" spans="17:24" ht="12.75" customHeight="1">
      <c r="Q348" s="156"/>
      <c r="R348" s="156"/>
      <c r="S348" s="156"/>
      <c r="T348" s="156"/>
      <c r="U348" s="156"/>
      <c r="V348" s="156"/>
      <c r="W348" s="156"/>
      <c r="X348" s="156"/>
    </row>
    <row r="349" spans="17:24" ht="12.75" customHeight="1">
      <c r="Q349" s="156"/>
      <c r="R349" s="156"/>
      <c r="S349" s="156"/>
      <c r="T349" s="156"/>
      <c r="U349" s="156"/>
      <c r="V349" s="156"/>
      <c r="W349" s="156"/>
      <c r="X349" s="156"/>
    </row>
    <row r="350" spans="17:24" ht="12.75" customHeight="1">
      <c r="Q350" s="156"/>
      <c r="R350" s="156"/>
      <c r="S350" s="156"/>
      <c r="T350" s="156"/>
      <c r="U350" s="156"/>
      <c r="V350" s="156"/>
      <c r="W350" s="156"/>
      <c r="X350" s="156"/>
    </row>
    <row r="351" spans="17:24" ht="12.75" customHeight="1">
      <c r="Q351" s="156"/>
      <c r="R351" s="156"/>
      <c r="S351" s="156"/>
      <c r="T351" s="156"/>
      <c r="U351" s="156"/>
      <c r="V351" s="156"/>
      <c r="W351" s="156"/>
      <c r="X351" s="156"/>
    </row>
    <row r="352" spans="17:24" ht="12.75" customHeight="1">
      <c r="Q352" s="156"/>
      <c r="R352" s="156"/>
      <c r="S352" s="156"/>
      <c r="T352" s="156"/>
      <c r="U352" s="156"/>
      <c r="V352" s="156"/>
      <c r="W352" s="156"/>
      <c r="X352" s="156"/>
    </row>
    <row r="353" spans="17:24" ht="12.75" customHeight="1">
      <c r="Q353" s="156"/>
      <c r="R353" s="156"/>
      <c r="S353" s="156"/>
      <c r="T353" s="156"/>
      <c r="U353" s="156"/>
      <c r="V353" s="156"/>
      <c r="W353" s="156"/>
      <c r="X353" s="156"/>
    </row>
    <row r="354" spans="17:24" ht="12.75" customHeight="1">
      <c r="Q354" s="156"/>
      <c r="R354" s="156"/>
      <c r="S354" s="156"/>
      <c r="T354" s="156"/>
      <c r="U354" s="156"/>
      <c r="V354" s="156"/>
      <c r="W354" s="156"/>
      <c r="X354" s="156"/>
    </row>
    <row r="355" spans="17:24" ht="12.75" customHeight="1">
      <c r="Q355" s="156"/>
      <c r="R355" s="156"/>
      <c r="S355" s="156"/>
      <c r="T355" s="156"/>
      <c r="U355" s="156"/>
      <c r="V355" s="156"/>
      <c r="W355" s="156"/>
      <c r="X355" s="156"/>
    </row>
    <row r="356" spans="17:24" ht="12.75" customHeight="1">
      <c r="Q356" s="156"/>
      <c r="R356" s="156"/>
      <c r="S356" s="156"/>
      <c r="T356" s="156"/>
      <c r="U356" s="156"/>
      <c r="V356" s="156"/>
      <c r="W356" s="156"/>
      <c r="X356" s="156"/>
    </row>
    <row r="357" spans="17:24" ht="12.75" customHeight="1">
      <c r="Q357" s="156"/>
      <c r="R357" s="156"/>
      <c r="S357" s="156"/>
      <c r="T357" s="156"/>
      <c r="U357" s="156"/>
      <c r="V357" s="156"/>
      <c r="W357" s="156"/>
      <c r="X357" s="156"/>
    </row>
    <row r="358" spans="17:24" ht="12.75" customHeight="1">
      <c r="Q358" s="156"/>
      <c r="R358" s="156"/>
      <c r="S358" s="156"/>
      <c r="T358" s="156"/>
      <c r="U358" s="156"/>
      <c r="V358" s="156"/>
      <c r="W358" s="156"/>
      <c r="X358" s="156"/>
    </row>
    <row r="359" spans="17:24" ht="12.75" customHeight="1">
      <c r="Q359" s="156"/>
      <c r="R359" s="156"/>
      <c r="S359" s="156"/>
      <c r="T359" s="156"/>
      <c r="U359" s="156"/>
      <c r="V359" s="156"/>
      <c r="W359" s="156"/>
      <c r="X359" s="156"/>
    </row>
    <row r="360" spans="17:24" ht="12.75" customHeight="1">
      <c r="Q360" s="156"/>
      <c r="R360" s="156"/>
      <c r="S360" s="156"/>
      <c r="T360" s="156"/>
      <c r="U360" s="156"/>
      <c r="V360" s="156"/>
      <c r="W360" s="156"/>
      <c r="X360" s="156"/>
    </row>
    <row r="361" spans="17:24" ht="12.75" customHeight="1">
      <c r="Q361" s="156"/>
      <c r="R361" s="156"/>
      <c r="S361" s="156"/>
      <c r="T361" s="156"/>
      <c r="U361" s="156"/>
      <c r="V361" s="156"/>
      <c r="W361" s="156"/>
      <c r="X361" s="156"/>
    </row>
    <row r="362" spans="17:24" ht="12.75" customHeight="1">
      <c r="Q362" s="156"/>
      <c r="R362" s="156"/>
      <c r="S362" s="156"/>
      <c r="T362" s="156"/>
      <c r="U362" s="156"/>
      <c r="V362" s="156"/>
      <c r="W362" s="156"/>
      <c r="X362" s="156"/>
    </row>
    <row r="363" spans="17:24" ht="12.75" customHeight="1">
      <c r="Q363" s="156"/>
      <c r="R363" s="156"/>
      <c r="S363" s="156"/>
      <c r="T363" s="156"/>
      <c r="U363" s="156"/>
      <c r="V363" s="156"/>
      <c r="W363" s="156"/>
      <c r="X363" s="156"/>
    </row>
    <row r="364" spans="17:24" ht="12.75" customHeight="1">
      <c r="Q364" s="156"/>
      <c r="R364" s="156"/>
      <c r="S364" s="156"/>
      <c r="T364" s="156"/>
      <c r="U364" s="156"/>
      <c r="V364" s="156"/>
      <c r="W364" s="156"/>
      <c r="X364" s="156"/>
    </row>
    <row r="365" spans="17:24" ht="12.75" customHeight="1">
      <c r="Q365" s="156"/>
      <c r="R365" s="156"/>
      <c r="S365" s="156"/>
      <c r="T365" s="156"/>
      <c r="U365" s="156"/>
      <c r="V365" s="156"/>
      <c r="W365" s="156"/>
      <c r="X365" s="156"/>
    </row>
    <row r="366" spans="17:24" ht="12.75" customHeight="1">
      <c r="Q366" s="156"/>
      <c r="R366" s="156"/>
      <c r="S366" s="156"/>
      <c r="T366" s="156"/>
      <c r="U366" s="156"/>
      <c r="V366" s="156"/>
      <c r="W366" s="156"/>
      <c r="X366" s="156"/>
    </row>
    <row r="367" spans="17:24" ht="12.75" customHeight="1">
      <c r="Q367" s="156"/>
      <c r="R367" s="156"/>
      <c r="S367" s="156"/>
      <c r="T367" s="156"/>
      <c r="U367" s="156"/>
      <c r="V367" s="156"/>
      <c r="W367" s="156"/>
      <c r="X367" s="156"/>
    </row>
    <row r="368" spans="17:24" ht="12.75" customHeight="1">
      <c r="Q368" s="156"/>
      <c r="R368" s="156"/>
      <c r="S368" s="156"/>
      <c r="T368" s="156"/>
      <c r="U368" s="156"/>
      <c r="V368" s="156"/>
      <c r="W368" s="156"/>
      <c r="X368" s="156"/>
    </row>
    <row r="369" spans="17:24" ht="12.75" customHeight="1">
      <c r="Q369" s="156"/>
      <c r="R369" s="156"/>
      <c r="S369" s="156"/>
      <c r="T369" s="156"/>
      <c r="U369" s="156"/>
      <c r="V369" s="156"/>
      <c r="W369" s="156"/>
      <c r="X369" s="156"/>
    </row>
    <row r="370" spans="17:24" ht="12.75" customHeight="1">
      <c r="Q370" s="156"/>
      <c r="R370" s="156"/>
      <c r="S370" s="156"/>
      <c r="T370" s="156"/>
      <c r="U370" s="156"/>
      <c r="V370" s="156"/>
      <c r="W370" s="156"/>
      <c r="X370" s="156"/>
    </row>
    <row r="371" spans="17:24" ht="12.75" customHeight="1">
      <c r="Q371" s="156"/>
      <c r="R371" s="156"/>
      <c r="S371" s="156"/>
      <c r="T371" s="156"/>
      <c r="U371" s="156"/>
      <c r="V371" s="156"/>
      <c r="W371" s="156"/>
      <c r="X371" s="156"/>
    </row>
    <row r="372" spans="17:24" ht="12.75" customHeight="1">
      <c r="Q372" s="156"/>
      <c r="R372" s="156"/>
      <c r="S372" s="156"/>
      <c r="T372" s="156"/>
      <c r="U372" s="156"/>
      <c r="V372" s="156"/>
      <c r="W372" s="156"/>
      <c r="X372" s="156"/>
    </row>
    <row r="373" spans="17:24" ht="12.75" customHeight="1">
      <c r="Q373" s="156"/>
      <c r="R373" s="156"/>
      <c r="S373" s="156"/>
      <c r="T373" s="156"/>
      <c r="U373" s="156"/>
      <c r="V373" s="156"/>
      <c r="W373" s="156"/>
      <c r="X373" s="156"/>
    </row>
    <row r="374" spans="17:24" ht="12.75" customHeight="1">
      <c r="Q374" s="156"/>
      <c r="R374" s="156"/>
      <c r="S374" s="156"/>
      <c r="T374" s="156"/>
      <c r="U374" s="156"/>
      <c r="V374" s="156"/>
      <c r="W374" s="156"/>
      <c r="X374" s="156"/>
    </row>
    <row r="375" spans="17:24" ht="12.75" customHeight="1">
      <c r="Q375" s="156"/>
      <c r="R375" s="156"/>
      <c r="S375" s="156"/>
      <c r="T375" s="156"/>
      <c r="U375" s="156"/>
      <c r="V375" s="156"/>
      <c r="W375" s="156"/>
      <c r="X375" s="156"/>
    </row>
    <row r="376" spans="17:24" ht="12.75" customHeight="1">
      <c r="Q376" s="156"/>
      <c r="R376" s="156"/>
      <c r="S376" s="156"/>
      <c r="T376" s="156"/>
      <c r="U376" s="156"/>
      <c r="V376" s="156"/>
      <c r="W376" s="156"/>
      <c r="X376" s="156"/>
    </row>
    <row r="377" spans="17:24" ht="12.75" customHeight="1">
      <c r="Q377" s="156"/>
      <c r="R377" s="156"/>
      <c r="S377" s="156"/>
      <c r="T377" s="156"/>
      <c r="U377" s="156"/>
      <c r="V377" s="156"/>
      <c r="W377" s="156"/>
      <c r="X377" s="156"/>
    </row>
    <row r="378" spans="17:24" ht="12.75" customHeight="1">
      <c r="Q378" s="156"/>
      <c r="R378" s="156"/>
      <c r="S378" s="156"/>
      <c r="T378" s="156"/>
      <c r="U378" s="156"/>
      <c r="V378" s="156"/>
      <c r="W378" s="156"/>
      <c r="X378" s="156"/>
    </row>
    <row r="379" spans="17:24" ht="12.75" customHeight="1">
      <c r="Q379" s="156"/>
      <c r="R379" s="156"/>
      <c r="S379" s="156"/>
      <c r="T379" s="156"/>
      <c r="U379" s="156"/>
      <c r="V379" s="156"/>
      <c r="W379" s="156"/>
      <c r="X379" s="156"/>
    </row>
    <row r="380" spans="17:24" ht="12.75" customHeight="1">
      <c r="Q380" s="156"/>
      <c r="R380" s="156"/>
      <c r="S380" s="156"/>
      <c r="T380" s="156"/>
      <c r="U380" s="156"/>
      <c r="V380" s="156"/>
      <c r="W380" s="156"/>
      <c r="X380" s="156"/>
    </row>
    <row r="381" spans="17:24" ht="12.75" customHeight="1">
      <c r="Q381" s="156"/>
      <c r="R381" s="156"/>
      <c r="S381" s="156"/>
      <c r="T381" s="156"/>
      <c r="U381" s="156"/>
      <c r="V381" s="156"/>
      <c r="W381" s="156"/>
      <c r="X381" s="156"/>
    </row>
    <row r="382" spans="17:24" ht="12.75" customHeight="1">
      <c r="Q382" s="156"/>
      <c r="R382" s="156"/>
      <c r="S382" s="156"/>
      <c r="T382" s="156"/>
      <c r="U382" s="156"/>
      <c r="V382" s="156"/>
      <c r="W382" s="156"/>
      <c r="X382" s="156"/>
    </row>
    <row r="383" spans="17:24" ht="12.75" customHeight="1">
      <c r="Q383" s="156"/>
      <c r="R383" s="156"/>
      <c r="S383" s="156"/>
      <c r="T383" s="156"/>
      <c r="U383" s="156"/>
      <c r="V383" s="156"/>
      <c r="W383" s="156"/>
      <c r="X383" s="156"/>
    </row>
    <row r="384" spans="17:24" ht="12.75" customHeight="1">
      <c r="Q384" s="156"/>
      <c r="R384" s="156"/>
      <c r="S384" s="156"/>
      <c r="T384" s="156"/>
      <c r="U384" s="156"/>
      <c r="V384" s="156"/>
      <c r="W384" s="156"/>
      <c r="X384" s="156"/>
    </row>
    <row r="385" spans="17:24" ht="12.75" customHeight="1">
      <c r="Q385" s="156"/>
      <c r="R385" s="156"/>
      <c r="S385" s="156"/>
      <c r="T385" s="156"/>
      <c r="U385" s="156"/>
      <c r="V385" s="156"/>
      <c r="W385" s="156"/>
      <c r="X385" s="156"/>
    </row>
    <row r="386" spans="17:24" ht="12.75" customHeight="1">
      <c r="Q386" s="156"/>
      <c r="R386" s="156"/>
      <c r="S386" s="156"/>
      <c r="T386" s="156"/>
      <c r="U386" s="156"/>
      <c r="V386" s="156"/>
      <c r="W386" s="156"/>
      <c r="X386" s="156"/>
    </row>
    <row r="387" spans="17:24" ht="12.75" customHeight="1">
      <c r="Q387" s="156"/>
      <c r="R387" s="156"/>
      <c r="S387" s="156"/>
      <c r="T387" s="156"/>
      <c r="U387" s="156"/>
      <c r="V387" s="156"/>
      <c r="W387" s="156"/>
      <c r="X387" s="156"/>
    </row>
    <row r="388" spans="17:24" ht="12.75" customHeight="1">
      <c r="Q388" s="156"/>
      <c r="R388" s="156"/>
      <c r="S388" s="156"/>
      <c r="T388" s="156"/>
      <c r="U388" s="156"/>
      <c r="V388" s="156"/>
      <c r="W388" s="156"/>
      <c r="X388" s="156"/>
    </row>
    <row r="389" spans="17:24" ht="12.75" customHeight="1">
      <c r="Q389" s="156"/>
      <c r="R389" s="156"/>
      <c r="S389" s="156"/>
      <c r="T389" s="156"/>
      <c r="U389" s="156"/>
      <c r="V389" s="156"/>
      <c r="W389" s="156"/>
      <c r="X389" s="156"/>
    </row>
    <row r="390" spans="17:24" ht="12.75" customHeight="1">
      <c r="Q390" s="156"/>
      <c r="R390" s="156"/>
      <c r="S390" s="156"/>
      <c r="T390" s="156"/>
      <c r="U390" s="156"/>
      <c r="V390" s="156"/>
      <c r="W390" s="156"/>
      <c r="X390" s="156"/>
    </row>
    <row r="391" spans="17:24" ht="12.75" customHeight="1">
      <c r="Q391" s="156"/>
      <c r="R391" s="156"/>
      <c r="S391" s="156"/>
      <c r="T391" s="156"/>
      <c r="U391" s="156"/>
      <c r="V391" s="156"/>
      <c r="W391" s="156"/>
      <c r="X391" s="156"/>
    </row>
    <row r="392" spans="17:24" ht="12.75" customHeight="1">
      <c r="Q392" s="156"/>
      <c r="R392" s="156"/>
      <c r="S392" s="156"/>
      <c r="T392" s="156"/>
      <c r="U392" s="156"/>
      <c r="V392" s="156"/>
      <c r="W392" s="156"/>
      <c r="X392" s="156"/>
    </row>
    <row r="393" spans="17:24" ht="12.75" customHeight="1">
      <c r="Q393" s="156"/>
      <c r="R393" s="156"/>
      <c r="S393" s="156"/>
      <c r="T393" s="156"/>
      <c r="U393" s="156"/>
      <c r="V393" s="156"/>
      <c r="W393" s="156"/>
      <c r="X393" s="156"/>
    </row>
    <row r="394" spans="17:24" ht="12.75" customHeight="1">
      <c r="Q394" s="156"/>
      <c r="R394" s="156"/>
      <c r="S394" s="156"/>
      <c r="T394" s="156"/>
      <c r="U394" s="156"/>
      <c r="V394" s="156"/>
      <c r="W394" s="156"/>
      <c r="X394" s="156"/>
    </row>
    <row r="395" spans="17:24" ht="12.75" customHeight="1">
      <c r="Q395" s="156"/>
      <c r="R395" s="156"/>
      <c r="S395" s="156"/>
      <c r="T395" s="156"/>
      <c r="U395" s="156"/>
      <c r="V395" s="156"/>
      <c r="W395" s="156"/>
      <c r="X395" s="156"/>
    </row>
    <row r="396" spans="17:24" ht="12.75" customHeight="1">
      <c r="Q396" s="156"/>
      <c r="R396" s="156"/>
      <c r="S396" s="156"/>
      <c r="T396" s="156"/>
      <c r="U396" s="156"/>
      <c r="V396" s="156"/>
      <c r="W396" s="156"/>
      <c r="X396" s="156"/>
    </row>
    <row r="397" spans="17:24" ht="12.75" customHeight="1">
      <c r="Q397" s="156"/>
      <c r="R397" s="156"/>
      <c r="S397" s="156"/>
      <c r="T397" s="156"/>
      <c r="U397" s="156"/>
      <c r="V397" s="156"/>
      <c r="W397" s="156"/>
      <c r="X397" s="156"/>
    </row>
    <row r="398" spans="17:24" ht="12.75" customHeight="1">
      <c r="Q398" s="156"/>
      <c r="R398" s="156"/>
      <c r="S398" s="156"/>
      <c r="T398" s="156"/>
      <c r="U398" s="156"/>
      <c r="V398" s="156"/>
      <c r="W398" s="156"/>
      <c r="X398" s="156"/>
    </row>
    <row r="399" spans="17:24" ht="12.75" customHeight="1">
      <c r="Q399" s="156"/>
      <c r="R399" s="156"/>
      <c r="S399" s="156"/>
      <c r="T399" s="156"/>
      <c r="U399" s="156"/>
      <c r="V399" s="156"/>
      <c r="W399" s="156"/>
      <c r="X399" s="156"/>
    </row>
    <row r="400" spans="17:24" ht="12.75" customHeight="1">
      <c r="Q400" s="156"/>
      <c r="R400" s="156"/>
      <c r="S400" s="156"/>
      <c r="T400" s="156"/>
      <c r="U400" s="156"/>
      <c r="V400" s="156"/>
      <c r="W400" s="156"/>
      <c r="X400" s="156"/>
    </row>
    <row r="401" spans="17:24" ht="12.75" customHeight="1">
      <c r="Q401" s="156"/>
      <c r="R401" s="156"/>
      <c r="S401" s="156"/>
      <c r="T401" s="156"/>
      <c r="U401" s="156"/>
      <c r="V401" s="156"/>
      <c r="W401" s="156"/>
      <c r="X401" s="156"/>
    </row>
    <row r="402" spans="17:24" ht="12.75" customHeight="1">
      <c r="Q402" s="156"/>
      <c r="R402" s="156"/>
      <c r="S402" s="156"/>
      <c r="T402" s="156"/>
      <c r="U402" s="156"/>
      <c r="V402" s="156"/>
      <c r="W402" s="156"/>
      <c r="X402" s="156"/>
    </row>
    <row r="403" spans="17:24" ht="12.75" customHeight="1">
      <c r="Q403" s="156"/>
      <c r="R403" s="156"/>
      <c r="S403" s="156"/>
      <c r="T403" s="156"/>
      <c r="U403" s="156"/>
      <c r="V403" s="156"/>
      <c r="W403" s="156"/>
      <c r="X403" s="156"/>
    </row>
    <row r="404" spans="17:24" ht="12.75" customHeight="1">
      <c r="Q404" s="156"/>
      <c r="R404" s="156"/>
      <c r="S404" s="156"/>
      <c r="T404" s="156"/>
      <c r="U404" s="156"/>
      <c r="V404" s="156"/>
      <c r="W404" s="156"/>
      <c r="X404" s="156"/>
    </row>
    <row r="405" spans="17:24" ht="12.75" customHeight="1">
      <c r="Q405" s="156"/>
      <c r="R405" s="156"/>
      <c r="S405" s="156"/>
      <c r="T405" s="156"/>
      <c r="U405" s="156"/>
      <c r="V405" s="156"/>
      <c r="W405" s="156"/>
      <c r="X405" s="156"/>
    </row>
    <row r="406" spans="17:24" ht="12.75" customHeight="1">
      <c r="Q406" s="156"/>
      <c r="R406" s="156"/>
      <c r="S406" s="156"/>
      <c r="T406" s="156"/>
      <c r="U406" s="156"/>
      <c r="V406" s="156"/>
      <c r="W406" s="156"/>
      <c r="X406" s="156"/>
    </row>
    <row r="407" spans="17:24" ht="12.75" customHeight="1">
      <c r="Q407" s="156"/>
      <c r="R407" s="156"/>
      <c r="S407" s="156"/>
      <c r="T407" s="156"/>
      <c r="U407" s="156"/>
      <c r="V407" s="156"/>
      <c r="W407" s="156"/>
      <c r="X407" s="156"/>
    </row>
    <row r="408" spans="17:24" ht="12.75" customHeight="1">
      <c r="Q408" s="156"/>
      <c r="R408" s="156"/>
      <c r="S408" s="156"/>
      <c r="T408" s="156"/>
      <c r="U408" s="156"/>
      <c r="V408" s="156"/>
      <c r="W408" s="156"/>
      <c r="X408" s="156"/>
    </row>
    <row r="409" spans="17:24" ht="12.75" customHeight="1">
      <c r="Q409" s="156"/>
      <c r="R409" s="156"/>
      <c r="S409" s="156"/>
      <c r="T409" s="156"/>
      <c r="U409" s="156"/>
      <c r="V409" s="156"/>
      <c r="W409" s="156"/>
      <c r="X409" s="156"/>
    </row>
    <row r="410" spans="17:24" ht="12.75" customHeight="1">
      <c r="Q410" s="156"/>
      <c r="R410" s="156"/>
      <c r="S410" s="156"/>
      <c r="T410" s="156"/>
      <c r="U410" s="156"/>
      <c r="V410" s="156"/>
      <c r="W410" s="156"/>
      <c r="X410" s="156"/>
    </row>
    <row r="411" spans="17:24" ht="12.75" customHeight="1">
      <c r="Q411" s="156"/>
      <c r="R411" s="156"/>
      <c r="S411" s="156"/>
      <c r="T411" s="156"/>
      <c r="U411" s="156"/>
      <c r="V411" s="156"/>
      <c r="W411" s="156"/>
      <c r="X411" s="156"/>
    </row>
    <row r="412" spans="17:24" ht="12.75" customHeight="1">
      <c r="Q412" s="156"/>
      <c r="R412" s="156"/>
      <c r="S412" s="156"/>
      <c r="T412" s="156"/>
      <c r="U412" s="156"/>
      <c r="V412" s="156"/>
      <c r="W412" s="156"/>
      <c r="X412" s="156"/>
    </row>
    <row r="413" spans="17:24" ht="12.75" customHeight="1">
      <c r="Q413" s="156"/>
      <c r="R413" s="156"/>
      <c r="S413" s="156"/>
      <c r="T413" s="156"/>
      <c r="U413" s="156"/>
      <c r="V413" s="156"/>
      <c r="W413" s="156"/>
      <c r="X413" s="156"/>
    </row>
    <row r="414" spans="17:24" ht="12.75" customHeight="1">
      <c r="Q414" s="156"/>
      <c r="R414" s="156"/>
      <c r="S414" s="156"/>
      <c r="T414" s="156"/>
      <c r="U414" s="156"/>
      <c r="V414" s="156"/>
      <c r="W414" s="156"/>
      <c r="X414" s="156"/>
    </row>
    <row r="415" spans="17:24" ht="12.75" customHeight="1">
      <c r="Q415" s="156"/>
      <c r="R415" s="156"/>
      <c r="S415" s="156"/>
      <c r="T415" s="156"/>
      <c r="U415" s="156"/>
      <c r="V415" s="156"/>
      <c r="W415" s="156"/>
      <c r="X415" s="156"/>
    </row>
    <row r="416" spans="17:24" ht="12.75" customHeight="1">
      <c r="Q416" s="156"/>
      <c r="R416" s="156"/>
      <c r="S416" s="156"/>
      <c r="T416" s="156"/>
      <c r="U416" s="156"/>
      <c r="V416" s="156"/>
      <c r="W416" s="156"/>
      <c r="X416" s="156"/>
    </row>
    <row r="417" spans="17:24" ht="12.75" customHeight="1">
      <c r="Q417" s="156"/>
      <c r="R417" s="156"/>
      <c r="S417" s="156"/>
      <c r="T417" s="156"/>
      <c r="U417" s="156"/>
      <c r="V417" s="156"/>
      <c r="W417" s="156"/>
      <c r="X417" s="156"/>
    </row>
    <row r="418" spans="17:24" ht="12.75" customHeight="1">
      <c r="Q418" s="156"/>
      <c r="R418" s="156"/>
      <c r="S418" s="156"/>
      <c r="T418" s="156"/>
      <c r="U418" s="156"/>
      <c r="V418" s="156"/>
      <c r="W418" s="156"/>
      <c r="X418" s="156"/>
    </row>
    <row r="419" spans="17:24" ht="12.75" customHeight="1">
      <c r="Q419" s="156"/>
      <c r="R419" s="156"/>
      <c r="S419" s="156"/>
      <c r="T419" s="156"/>
      <c r="U419" s="156"/>
      <c r="V419" s="156"/>
      <c r="W419" s="156"/>
      <c r="X419" s="156"/>
    </row>
    <row r="420" spans="17:24" ht="12.75" customHeight="1">
      <c r="Q420" s="156"/>
      <c r="R420" s="156"/>
      <c r="S420" s="156"/>
      <c r="T420" s="156"/>
      <c r="U420" s="156"/>
      <c r="V420" s="156"/>
      <c r="W420" s="156"/>
      <c r="X420" s="156"/>
    </row>
    <row r="421" spans="17:24" ht="12.75" customHeight="1">
      <c r="Q421" s="156"/>
      <c r="R421" s="156"/>
      <c r="S421" s="156"/>
      <c r="T421" s="156"/>
      <c r="U421" s="156"/>
      <c r="V421" s="156"/>
      <c r="W421" s="156"/>
      <c r="X421" s="156"/>
    </row>
    <row r="422" spans="17:24" ht="12.75" customHeight="1">
      <c r="Q422" s="156"/>
      <c r="R422" s="156"/>
      <c r="S422" s="156"/>
      <c r="T422" s="156"/>
      <c r="U422" s="156"/>
      <c r="V422" s="156"/>
      <c r="W422" s="156"/>
      <c r="X422" s="156"/>
    </row>
    <row r="423" spans="17:24" ht="12.75" customHeight="1">
      <c r="Q423" s="156"/>
      <c r="R423" s="156"/>
      <c r="S423" s="156"/>
      <c r="T423" s="156"/>
      <c r="U423" s="156"/>
      <c r="V423" s="156"/>
      <c r="W423" s="156"/>
      <c r="X423" s="156"/>
    </row>
    <row r="424" spans="17:24" ht="12.75" customHeight="1">
      <c r="Q424" s="156"/>
      <c r="R424" s="156"/>
      <c r="S424" s="156"/>
      <c r="T424" s="156"/>
      <c r="U424" s="156"/>
      <c r="V424" s="156"/>
      <c r="W424" s="156"/>
      <c r="X424" s="156"/>
    </row>
    <row r="425" spans="17:24" ht="12.75" customHeight="1">
      <c r="Q425" s="156"/>
      <c r="R425" s="156"/>
      <c r="S425" s="156"/>
      <c r="T425" s="156"/>
      <c r="U425" s="156"/>
      <c r="V425" s="156"/>
      <c r="W425" s="156"/>
      <c r="X425" s="156"/>
    </row>
    <row r="426" spans="17:24" ht="12.75" customHeight="1">
      <c r="Q426" s="156"/>
      <c r="R426" s="156"/>
      <c r="S426" s="156"/>
      <c r="T426" s="156"/>
      <c r="U426" s="156"/>
      <c r="V426" s="156"/>
      <c r="W426" s="156"/>
      <c r="X426" s="156"/>
    </row>
    <row r="427" spans="17:24" ht="12.75" customHeight="1">
      <c r="Q427" s="156"/>
      <c r="R427" s="156"/>
      <c r="S427" s="156"/>
      <c r="T427" s="156"/>
      <c r="U427" s="156"/>
      <c r="V427" s="156"/>
      <c r="W427" s="156"/>
      <c r="X427" s="156"/>
    </row>
    <row r="428" spans="17:24" ht="12.75" customHeight="1">
      <c r="Q428" s="156"/>
      <c r="R428" s="156"/>
      <c r="S428" s="156"/>
      <c r="T428" s="156"/>
      <c r="U428" s="156"/>
      <c r="V428" s="156"/>
      <c r="W428" s="156"/>
      <c r="X428" s="156"/>
    </row>
    <row r="429" spans="17:24" ht="12.75" customHeight="1">
      <c r="Q429" s="156"/>
      <c r="R429" s="156"/>
      <c r="S429" s="156"/>
      <c r="T429" s="156"/>
      <c r="U429" s="156"/>
      <c r="V429" s="156"/>
      <c r="W429" s="156"/>
      <c r="X429" s="156"/>
    </row>
    <row r="430" spans="17:24" ht="12.75" customHeight="1">
      <c r="Q430" s="156"/>
      <c r="R430" s="156"/>
      <c r="S430" s="156"/>
      <c r="T430" s="156"/>
      <c r="U430" s="156"/>
      <c r="V430" s="156"/>
      <c r="W430" s="156"/>
      <c r="X430" s="156"/>
    </row>
    <row r="431" spans="17:24" ht="12.75" customHeight="1">
      <c r="Q431" s="156"/>
      <c r="R431" s="156"/>
      <c r="S431" s="156"/>
      <c r="T431" s="156"/>
      <c r="U431" s="156"/>
      <c r="V431" s="156"/>
      <c r="W431" s="156"/>
      <c r="X431" s="156"/>
    </row>
    <row r="432" spans="17:24" ht="12.75" customHeight="1">
      <c r="Q432" s="156"/>
      <c r="R432" s="156"/>
      <c r="S432" s="156"/>
      <c r="T432" s="156"/>
      <c r="U432" s="156"/>
      <c r="V432" s="156"/>
      <c r="W432" s="156"/>
      <c r="X432" s="156"/>
    </row>
    <row r="433" spans="17:24" ht="12.75" customHeight="1">
      <c r="Q433" s="156"/>
      <c r="R433" s="156"/>
      <c r="S433" s="156"/>
      <c r="T433" s="156"/>
      <c r="U433" s="156"/>
      <c r="V433" s="156"/>
      <c r="W433" s="156"/>
      <c r="X433" s="156"/>
    </row>
    <row r="434" spans="17:24" ht="12.75" customHeight="1">
      <c r="Q434" s="156"/>
      <c r="R434" s="156"/>
      <c r="S434" s="156"/>
      <c r="T434" s="156"/>
      <c r="U434" s="156"/>
      <c r="V434" s="156"/>
      <c r="W434" s="156"/>
      <c r="X434" s="156"/>
    </row>
    <row r="435" spans="17:24" ht="12.75" customHeight="1">
      <c r="Q435" s="156"/>
      <c r="R435" s="156"/>
      <c r="S435" s="156"/>
      <c r="T435" s="156"/>
      <c r="U435" s="156"/>
      <c r="V435" s="156"/>
      <c r="W435" s="156"/>
      <c r="X435" s="156"/>
    </row>
    <row r="436" spans="17:24" ht="12.75" customHeight="1">
      <c r="Q436" s="156"/>
      <c r="R436" s="156"/>
      <c r="S436" s="156"/>
      <c r="T436" s="156"/>
      <c r="U436" s="156"/>
      <c r="V436" s="156"/>
      <c r="W436" s="156"/>
      <c r="X436" s="156"/>
    </row>
    <row r="437" spans="17:24" ht="12.75" customHeight="1">
      <c r="Q437" s="156"/>
      <c r="R437" s="156"/>
      <c r="S437" s="156"/>
      <c r="T437" s="156"/>
      <c r="U437" s="156"/>
      <c r="V437" s="156"/>
      <c r="W437" s="156"/>
      <c r="X437" s="156"/>
    </row>
    <row r="438" spans="17:24" ht="12.75" customHeight="1">
      <c r="Q438" s="156"/>
      <c r="R438" s="156"/>
      <c r="S438" s="156"/>
      <c r="T438" s="156"/>
      <c r="U438" s="156"/>
      <c r="V438" s="156"/>
      <c r="W438" s="156"/>
      <c r="X438" s="156"/>
    </row>
    <row r="439" spans="17:24" ht="12.75" customHeight="1">
      <c r="Q439" s="156"/>
      <c r="R439" s="156"/>
      <c r="S439" s="156"/>
      <c r="T439" s="156"/>
      <c r="U439" s="156"/>
      <c r="V439" s="156"/>
      <c r="W439" s="156"/>
      <c r="X439" s="156"/>
    </row>
    <row r="440" spans="17:24" ht="12.75" customHeight="1">
      <c r="Q440" s="156"/>
      <c r="R440" s="156"/>
      <c r="S440" s="156"/>
      <c r="T440" s="156"/>
      <c r="U440" s="156"/>
      <c r="V440" s="156"/>
      <c r="W440" s="156"/>
      <c r="X440" s="156"/>
    </row>
    <row r="441" spans="17:24" ht="12.75" customHeight="1">
      <c r="Q441" s="156"/>
      <c r="R441" s="156"/>
      <c r="S441" s="156"/>
      <c r="T441" s="156"/>
      <c r="U441" s="156"/>
      <c r="V441" s="156"/>
      <c r="W441" s="156"/>
      <c r="X441" s="156"/>
    </row>
    <row r="442" spans="17:24" ht="12.75" customHeight="1">
      <c r="Q442" s="156"/>
      <c r="R442" s="156"/>
      <c r="S442" s="156"/>
      <c r="T442" s="156"/>
      <c r="U442" s="156"/>
      <c r="V442" s="156"/>
      <c r="W442" s="156"/>
      <c r="X442" s="156"/>
    </row>
    <row r="443" spans="17:24" ht="12.75" customHeight="1">
      <c r="Q443" s="156"/>
      <c r="R443" s="156"/>
      <c r="S443" s="156"/>
      <c r="T443" s="156"/>
      <c r="U443" s="156"/>
      <c r="V443" s="156"/>
      <c r="W443" s="156"/>
      <c r="X443" s="156"/>
    </row>
    <row r="444" spans="17:24" ht="12.75" customHeight="1">
      <c r="Q444" s="156"/>
      <c r="R444" s="156"/>
      <c r="S444" s="156"/>
      <c r="T444" s="156"/>
      <c r="U444" s="156"/>
      <c r="V444" s="156"/>
      <c r="W444" s="156"/>
      <c r="X444" s="156"/>
    </row>
    <row r="445" spans="17:24" ht="12.75" customHeight="1">
      <c r="Q445" s="156"/>
      <c r="R445" s="156"/>
      <c r="S445" s="156"/>
      <c r="T445" s="156"/>
      <c r="U445" s="156"/>
      <c r="V445" s="156"/>
      <c r="W445" s="156"/>
      <c r="X445" s="156"/>
    </row>
    <row r="446" spans="17:24" ht="12.75" customHeight="1">
      <c r="Q446" s="156"/>
      <c r="R446" s="156"/>
      <c r="S446" s="156"/>
      <c r="T446" s="156"/>
      <c r="U446" s="156"/>
      <c r="V446" s="156"/>
      <c r="W446" s="156"/>
      <c r="X446" s="156"/>
    </row>
    <row r="447" spans="17:24" ht="12.75" customHeight="1">
      <c r="Q447" s="156"/>
      <c r="R447" s="156"/>
      <c r="S447" s="156"/>
      <c r="T447" s="156"/>
      <c r="U447" s="156"/>
      <c r="V447" s="156"/>
      <c r="W447" s="156"/>
      <c r="X447" s="156"/>
    </row>
    <row r="448" spans="17:24" ht="12.75" customHeight="1">
      <c r="Q448" s="156"/>
      <c r="R448" s="156"/>
      <c r="S448" s="156"/>
      <c r="T448" s="156"/>
      <c r="U448" s="156"/>
      <c r="V448" s="156"/>
      <c r="W448" s="156"/>
      <c r="X448" s="156"/>
    </row>
    <row r="449" spans="17:24" ht="12.75" customHeight="1">
      <c r="Q449" s="156"/>
      <c r="R449" s="156"/>
      <c r="S449" s="156"/>
      <c r="T449" s="156"/>
      <c r="U449" s="156"/>
      <c r="V449" s="156"/>
      <c r="W449" s="156"/>
      <c r="X449" s="156"/>
    </row>
    <row r="450" spans="17:24" ht="12.75" customHeight="1">
      <c r="Q450" s="156"/>
      <c r="R450" s="156"/>
      <c r="S450" s="156"/>
      <c r="T450" s="156"/>
      <c r="U450" s="156"/>
      <c r="V450" s="156"/>
      <c r="W450" s="156"/>
      <c r="X450" s="156"/>
    </row>
    <row r="451" spans="17:24" ht="12.75" customHeight="1">
      <c r="Q451" s="156"/>
      <c r="R451" s="156"/>
      <c r="S451" s="156"/>
      <c r="T451" s="156"/>
      <c r="U451" s="156"/>
      <c r="V451" s="156"/>
      <c r="W451" s="156"/>
      <c r="X451" s="156"/>
    </row>
    <row r="452" spans="17:24" ht="12.75" customHeight="1">
      <c r="Q452" s="156"/>
      <c r="R452" s="156"/>
      <c r="S452" s="156"/>
      <c r="T452" s="156"/>
      <c r="U452" s="156"/>
      <c r="V452" s="156"/>
      <c r="W452" s="156"/>
      <c r="X452" s="156"/>
    </row>
    <row r="453" spans="17:24" ht="12.75" customHeight="1">
      <c r="Q453" s="156"/>
      <c r="R453" s="156"/>
      <c r="S453" s="156"/>
      <c r="T453" s="156"/>
      <c r="U453" s="156"/>
      <c r="V453" s="156"/>
      <c r="W453" s="156"/>
      <c r="X453" s="156"/>
    </row>
    <row r="454" spans="17:24" ht="12.75" customHeight="1">
      <c r="Q454" s="156"/>
      <c r="R454" s="156"/>
      <c r="S454" s="156"/>
      <c r="T454" s="156"/>
      <c r="U454" s="156"/>
      <c r="V454" s="156"/>
      <c r="W454" s="156"/>
      <c r="X454" s="156"/>
    </row>
  </sheetData>
  <sheetProtection/>
  <mergeCells count="15">
    <mergeCell ref="A2:P2"/>
    <mergeCell ref="A4:A6"/>
    <mergeCell ref="B4:B6"/>
    <mergeCell ref="C4:D4"/>
    <mergeCell ref="E4:H4"/>
    <mergeCell ref="I4:L4"/>
    <mergeCell ref="M4:P4"/>
    <mergeCell ref="C5:C6"/>
    <mergeCell ref="O5:P5"/>
    <mergeCell ref="D5:D6"/>
    <mergeCell ref="E5:F5"/>
    <mergeCell ref="G5:H5"/>
    <mergeCell ref="I5:J5"/>
    <mergeCell ref="K5:L5"/>
    <mergeCell ref="M5:N5"/>
  </mergeCells>
  <printOptions/>
  <pageMargins left="0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64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2.75"/>
  <cols>
    <col min="1" max="1" width="3.8515625" style="0" customWidth="1"/>
    <col min="2" max="2" width="18.7109375" style="0" customWidth="1"/>
    <col min="3" max="3" width="7.140625" style="0" customWidth="1"/>
    <col min="4" max="4" width="8.421875" style="0" customWidth="1"/>
    <col min="5" max="12" width="5.8515625" style="0" customWidth="1"/>
    <col min="13" max="13" width="6.28125" style="0" customWidth="1"/>
    <col min="14" max="14" width="7.28125" style="0" customWidth="1"/>
    <col min="15" max="16" width="5.8515625" style="0" customWidth="1"/>
    <col min="17" max="17" width="8.57421875" style="0" customWidth="1"/>
    <col min="18" max="18" width="7.7109375" style="0" customWidth="1"/>
    <col min="19" max="19" width="6.421875" style="0" customWidth="1"/>
    <col min="20" max="20" width="6.7109375" style="0" customWidth="1"/>
    <col min="21" max="21" width="6.421875" style="0" customWidth="1"/>
    <col min="22" max="22" width="7.28125" style="0" customWidth="1"/>
  </cols>
  <sheetData>
    <row r="1" spans="20:22" ht="12.75" customHeight="1">
      <c r="T1" s="284" t="s">
        <v>354</v>
      </c>
      <c r="U1" s="284"/>
      <c r="V1" s="284"/>
    </row>
    <row r="2" spans="1:22" ht="15.75">
      <c r="A2" s="329" t="s">
        <v>344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 ht="12.75" customHeight="1">
      <c r="A3" s="329" t="s">
        <v>345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</row>
    <row r="4" spans="1:22" ht="14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35"/>
      <c r="R4" s="35"/>
      <c r="S4" s="35"/>
      <c r="T4" s="35"/>
      <c r="U4" s="35"/>
      <c r="V4" s="35"/>
    </row>
    <row r="5" spans="1:23" ht="39" customHeight="1">
      <c r="A5" s="267" t="s">
        <v>28</v>
      </c>
      <c r="B5" s="267" t="s">
        <v>97</v>
      </c>
      <c r="C5" s="251" t="s">
        <v>348</v>
      </c>
      <c r="D5" s="251"/>
      <c r="E5" s="267" t="s">
        <v>349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332" t="s">
        <v>353</v>
      </c>
      <c r="R5" s="333"/>
      <c r="S5" s="251" t="s">
        <v>349</v>
      </c>
      <c r="T5" s="251"/>
      <c r="U5" s="251"/>
      <c r="V5" s="251"/>
      <c r="W5" s="6"/>
    </row>
    <row r="6" spans="1:23" ht="42" customHeight="1">
      <c r="A6" s="267"/>
      <c r="B6" s="267"/>
      <c r="C6" s="251"/>
      <c r="D6" s="251"/>
      <c r="E6" s="251" t="s">
        <v>350</v>
      </c>
      <c r="F6" s="251"/>
      <c r="G6" s="331" t="s">
        <v>340</v>
      </c>
      <c r="H6" s="331"/>
      <c r="I6" s="251" t="s">
        <v>351</v>
      </c>
      <c r="J6" s="251"/>
      <c r="K6" s="331" t="s">
        <v>340</v>
      </c>
      <c r="L6" s="331"/>
      <c r="M6" s="251" t="s">
        <v>352</v>
      </c>
      <c r="N6" s="251"/>
      <c r="O6" s="331" t="s">
        <v>340</v>
      </c>
      <c r="P6" s="331"/>
      <c r="Q6" s="334"/>
      <c r="R6" s="335"/>
      <c r="S6" s="251" t="s">
        <v>350</v>
      </c>
      <c r="T6" s="251"/>
      <c r="U6" s="331" t="s">
        <v>340</v>
      </c>
      <c r="V6" s="331"/>
      <c r="W6" s="6"/>
    </row>
    <row r="7" spans="1:23" ht="19.5" customHeight="1">
      <c r="A7" s="267"/>
      <c r="B7" s="267"/>
      <c r="C7" s="11">
        <v>2020</v>
      </c>
      <c r="D7" s="11">
        <v>2021</v>
      </c>
      <c r="E7" s="11">
        <v>2020</v>
      </c>
      <c r="F7" s="11">
        <v>2021</v>
      </c>
      <c r="G7" s="162">
        <v>2020</v>
      </c>
      <c r="H7" s="162">
        <v>2021</v>
      </c>
      <c r="I7" s="11">
        <v>2020</v>
      </c>
      <c r="J7" s="11">
        <v>2021</v>
      </c>
      <c r="K7" s="162">
        <v>2020</v>
      </c>
      <c r="L7" s="162">
        <v>2021</v>
      </c>
      <c r="M7" s="11">
        <v>2020</v>
      </c>
      <c r="N7" s="11">
        <v>2021</v>
      </c>
      <c r="O7" s="162">
        <v>2020</v>
      </c>
      <c r="P7" s="162">
        <v>2021</v>
      </c>
      <c r="Q7" s="11">
        <v>2020</v>
      </c>
      <c r="R7" s="11">
        <v>2021</v>
      </c>
      <c r="S7" s="11">
        <v>2020</v>
      </c>
      <c r="T7" s="11">
        <v>2021</v>
      </c>
      <c r="U7" s="162">
        <v>2020</v>
      </c>
      <c r="V7" s="162">
        <v>2021</v>
      </c>
      <c r="W7" s="6"/>
    </row>
    <row r="8" spans="1:23" ht="12" customHeight="1">
      <c r="A8" s="144" t="s">
        <v>29</v>
      </c>
      <c r="B8" s="144" t="s">
        <v>31</v>
      </c>
      <c r="C8" s="12">
        <v>1</v>
      </c>
      <c r="D8" s="12">
        <v>2</v>
      </c>
      <c r="E8" s="12">
        <v>3</v>
      </c>
      <c r="F8" s="12">
        <v>4</v>
      </c>
      <c r="G8" s="112">
        <v>5</v>
      </c>
      <c r="H8" s="112">
        <v>6</v>
      </c>
      <c r="I8" s="12">
        <v>7</v>
      </c>
      <c r="J8" s="12">
        <v>8</v>
      </c>
      <c r="K8" s="112">
        <v>9</v>
      </c>
      <c r="L8" s="112">
        <v>10</v>
      </c>
      <c r="M8" s="12">
        <v>11</v>
      </c>
      <c r="N8" s="12">
        <v>12</v>
      </c>
      <c r="O8" s="112">
        <v>13</v>
      </c>
      <c r="P8" s="112">
        <v>14</v>
      </c>
      <c r="Q8" s="112">
        <v>15</v>
      </c>
      <c r="R8" s="112">
        <v>16</v>
      </c>
      <c r="S8" s="112">
        <v>17</v>
      </c>
      <c r="T8" s="112">
        <v>18</v>
      </c>
      <c r="U8" s="112">
        <v>19</v>
      </c>
      <c r="V8" s="112">
        <v>20</v>
      </c>
      <c r="W8" s="6"/>
    </row>
    <row r="9" spans="1:27" ht="14.25" customHeight="1">
      <c r="A9" s="12">
        <v>1</v>
      </c>
      <c r="B9" s="146" t="s">
        <v>346</v>
      </c>
      <c r="C9" s="23"/>
      <c r="D9" s="23"/>
      <c r="E9" s="23"/>
      <c r="F9" s="23"/>
      <c r="G9" s="163"/>
      <c r="H9" s="114"/>
      <c r="I9" s="23"/>
      <c r="J9" s="23"/>
      <c r="K9" s="114"/>
      <c r="L9" s="114"/>
      <c r="M9" s="83"/>
      <c r="N9" s="83"/>
      <c r="O9" s="114"/>
      <c r="P9" s="114"/>
      <c r="Q9" s="23"/>
      <c r="R9" s="23"/>
      <c r="S9" s="23"/>
      <c r="T9" s="23"/>
      <c r="U9" s="163"/>
      <c r="V9" s="114"/>
      <c r="W9" s="155"/>
      <c r="X9" s="156"/>
      <c r="Y9" s="156"/>
      <c r="Z9" s="156"/>
      <c r="AA9" s="156"/>
    </row>
    <row r="10" spans="1:27" ht="14.25" customHeight="1">
      <c r="A10" s="12">
        <v>2</v>
      </c>
      <c r="B10" s="146" t="s">
        <v>312</v>
      </c>
      <c r="C10" s="161">
        <v>5064</v>
      </c>
      <c r="D10" s="161">
        <v>4430</v>
      </c>
      <c r="E10" s="161">
        <v>126</v>
      </c>
      <c r="F10" s="161">
        <v>129</v>
      </c>
      <c r="G10" s="163">
        <f aca="true" t="shared" si="0" ref="G10:G34">IF(C10=0,0,ROUND(SUM(E10*100/C10),2))</f>
        <v>2.49</v>
      </c>
      <c r="H10" s="163">
        <f aca="true" t="shared" si="1" ref="H10:H34">IF(D10=0,0,ROUND(SUM(F10*100/D10),2))</f>
        <v>2.91</v>
      </c>
      <c r="I10" s="161">
        <v>26</v>
      </c>
      <c r="J10" s="161">
        <v>38</v>
      </c>
      <c r="K10" s="114">
        <f aca="true" t="shared" si="2" ref="K10:K34">IF(C10=0,0,I10/C10*100)</f>
        <v>0.5134281200631912</v>
      </c>
      <c r="L10" s="114">
        <f aca="true" t="shared" si="3" ref="L10:L34">IF(D10=0,0,J10/D10*100)</f>
        <v>0.8577878103837472</v>
      </c>
      <c r="M10" s="83">
        <v>152</v>
      </c>
      <c r="N10" s="83">
        <f aca="true" t="shared" si="4" ref="N10:N34">F10+J10</f>
        <v>167</v>
      </c>
      <c r="O10" s="114">
        <f aca="true" t="shared" si="5" ref="O10:O34">IF(C10=0,0,M10/C10*100)</f>
        <v>3.0015797788309637</v>
      </c>
      <c r="P10" s="114">
        <f aca="true" t="shared" si="6" ref="P10:P34">IF(D10=0,0,N10/D10*100)</f>
        <v>3.769751693002257</v>
      </c>
      <c r="Q10" s="161">
        <v>24698</v>
      </c>
      <c r="R10" s="161">
        <v>26254</v>
      </c>
      <c r="S10" s="161">
        <v>126</v>
      </c>
      <c r="T10" s="161">
        <v>129</v>
      </c>
      <c r="U10" s="163">
        <f aca="true" t="shared" si="7" ref="U10:U34">IF(Q10=0,0,ROUND(SUM(S10*100/Q10),2))</f>
        <v>0.51</v>
      </c>
      <c r="V10" s="163">
        <f aca="true" t="shared" si="8" ref="V10:V34">IF(R10=0,0,ROUND(SUM(T10*100/R10),2))</f>
        <v>0.49</v>
      </c>
      <c r="W10" s="155"/>
      <c r="X10" s="156"/>
      <c r="Y10" s="156"/>
      <c r="Z10" s="156"/>
      <c r="AA10" s="156"/>
    </row>
    <row r="11" spans="1:27" ht="14.25" customHeight="1">
      <c r="A11" s="12">
        <v>3</v>
      </c>
      <c r="B11" s="146" t="s">
        <v>313</v>
      </c>
      <c r="C11" s="161">
        <v>2465</v>
      </c>
      <c r="D11" s="161">
        <v>2676</v>
      </c>
      <c r="E11" s="161">
        <v>46</v>
      </c>
      <c r="F11" s="161">
        <v>50</v>
      </c>
      <c r="G11" s="163">
        <f t="shared" si="0"/>
        <v>1.87</v>
      </c>
      <c r="H11" s="163">
        <f t="shared" si="1"/>
        <v>1.87</v>
      </c>
      <c r="I11" s="161">
        <v>8</v>
      </c>
      <c r="J11" s="161">
        <v>4</v>
      </c>
      <c r="K11" s="114">
        <f t="shared" si="2"/>
        <v>0.32454361054766734</v>
      </c>
      <c r="L11" s="114">
        <f t="shared" si="3"/>
        <v>0.14947683109118087</v>
      </c>
      <c r="M11" s="83">
        <v>54</v>
      </c>
      <c r="N11" s="83">
        <f t="shared" si="4"/>
        <v>54</v>
      </c>
      <c r="O11" s="114">
        <f t="shared" si="5"/>
        <v>2.1906693711967544</v>
      </c>
      <c r="P11" s="114">
        <f t="shared" si="6"/>
        <v>2.0179372197309418</v>
      </c>
      <c r="Q11" s="161">
        <v>18125</v>
      </c>
      <c r="R11" s="161">
        <v>19723</v>
      </c>
      <c r="S11" s="161">
        <v>46</v>
      </c>
      <c r="T11" s="161">
        <v>50</v>
      </c>
      <c r="U11" s="163">
        <f t="shared" si="7"/>
        <v>0.25</v>
      </c>
      <c r="V11" s="163">
        <f t="shared" si="8"/>
        <v>0.25</v>
      </c>
      <c r="W11" s="155"/>
      <c r="X11" s="156"/>
      <c r="Y11" s="156"/>
      <c r="Z11" s="156"/>
      <c r="AA11" s="156"/>
    </row>
    <row r="12" spans="1:27" ht="14.25" customHeight="1">
      <c r="A12" s="12">
        <v>4</v>
      </c>
      <c r="B12" s="146" t="s">
        <v>314</v>
      </c>
      <c r="C12" s="161">
        <v>14839</v>
      </c>
      <c r="D12" s="161">
        <v>12854</v>
      </c>
      <c r="E12" s="161">
        <v>432</v>
      </c>
      <c r="F12" s="161">
        <v>333</v>
      </c>
      <c r="G12" s="163">
        <f t="shared" si="0"/>
        <v>2.91</v>
      </c>
      <c r="H12" s="163">
        <f t="shared" si="1"/>
        <v>2.59</v>
      </c>
      <c r="I12" s="161">
        <v>28</v>
      </c>
      <c r="J12" s="161">
        <v>26</v>
      </c>
      <c r="K12" s="114">
        <f t="shared" si="2"/>
        <v>0.18869196037468833</v>
      </c>
      <c r="L12" s="114">
        <f t="shared" si="3"/>
        <v>0.20227166640734404</v>
      </c>
      <c r="M12" s="83">
        <v>460</v>
      </c>
      <c r="N12" s="83">
        <f t="shared" si="4"/>
        <v>359</v>
      </c>
      <c r="O12" s="114">
        <f t="shared" si="5"/>
        <v>3.0999393490127365</v>
      </c>
      <c r="P12" s="114">
        <f t="shared" si="6"/>
        <v>2.7929049323167887</v>
      </c>
      <c r="Q12" s="161">
        <v>57318</v>
      </c>
      <c r="R12" s="161">
        <v>57798</v>
      </c>
      <c r="S12" s="161">
        <v>432</v>
      </c>
      <c r="T12" s="161">
        <v>333</v>
      </c>
      <c r="U12" s="163">
        <f t="shared" si="7"/>
        <v>0.75</v>
      </c>
      <c r="V12" s="163">
        <f t="shared" si="8"/>
        <v>0.58</v>
      </c>
      <c r="W12" s="155"/>
      <c r="X12" s="156"/>
      <c r="Y12" s="156"/>
      <c r="Z12" s="156"/>
      <c r="AA12" s="156"/>
    </row>
    <row r="13" spans="1:27" ht="14.25" customHeight="1">
      <c r="A13" s="12">
        <v>5</v>
      </c>
      <c r="B13" s="146" t="s">
        <v>315</v>
      </c>
      <c r="C13" s="161">
        <v>7803</v>
      </c>
      <c r="D13" s="161">
        <v>6567</v>
      </c>
      <c r="E13" s="161">
        <v>103</v>
      </c>
      <c r="F13" s="161">
        <v>113</v>
      </c>
      <c r="G13" s="163">
        <f t="shared" si="0"/>
        <v>1.32</v>
      </c>
      <c r="H13" s="163">
        <f t="shared" si="1"/>
        <v>1.72</v>
      </c>
      <c r="I13" s="161">
        <v>16</v>
      </c>
      <c r="J13" s="161">
        <v>10</v>
      </c>
      <c r="K13" s="114">
        <f t="shared" si="2"/>
        <v>0.20504933999743688</v>
      </c>
      <c r="L13" s="114">
        <f t="shared" si="3"/>
        <v>0.15227653418608192</v>
      </c>
      <c r="M13" s="83">
        <v>119</v>
      </c>
      <c r="N13" s="83">
        <f t="shared" si="4"/>
        <v>123</v>
      </c>
      <c r="O13" s="114">
        <f t="shared" si="5"/>
        <v>1.5250544662309369</v>
      </c>
      <c r="P13" s="114">
        <f t="shared" si="6"/>
        <v>1.8730013704888075</v>
      </c>
      <c r="Q13" s="161">
        <v>39101</v>
      </c>
      <c r="R13" s="161">
        <v>37406</v>
      </c>
      <c r="S13" s="161">
        <v>103</v>
      </c>
      <c r="T13" s="161">
        <v>113</v>
      </c>
      <c r="U13" s="163">
        <f t="shared" si="7"/>
        <v>0.26</v>
      </c>
      <c r="V13" s="163">
        <f t="shared" si="8"/>
        <v>0.3</v>
      </c>
      <c r="W13" s="155"/>
      <c r="X13" s="156"/>
      <c r="Y13" s="156"/>
      <c r="Z13" s="156"/>
      <c r="AA13" s="156"/>
    </row>
    <row r="14" spans="1:27" ht="14.25" customHeight="1">
      <c r="A14" s="12">
        <v>6</v>
      </c>
      <c r="B14" s="146" t="s">
        <v>316</v>
      </c>
      <c r="C14" s="161">
        <v>5660</v>
      </c>
      <c r="D14" s="161">
        <v>4568</v>
      </c>
      <c r="E14" s="161">
        <v>82</v>
      </c>
      <c r="F14" s="161">
        <v>84</v>
      </c>
      <c r="G14" s="163">
        <f t="shared" si="0"/>
        <v>1.45</v>
      </c>
      <c r="H14" s="163">
        <f t="shared" si="1"/>
        <v>1.84</v>
      </c>
      <c r="I14" s="161">
        <v>8</v>
      </c>
      <c r="J14" s="161">
        <v>15</v>
      </c>
      <c r="K14" s="114">
        <f t="shared" si="2"/>
        <v>0.1413427561837456</v>
      </c>
      <c r="L14" s="114">
        <f t="shared" si="3"/>
        <v>0.3283712784588441</v>
      </c>
      <c r="M14" s="83">
        <v>90</v>
      </c>
      <c r="N14" s="83">
        <f t="shared" si="4"/>
        <v>99</v>
      </c>
      <c r="O14" s="114">
        <f t="shared" si="5"/>
        <v>1.5901060070671376</v>
      </c>
      <c r="P14" s="114">
        <f t="shared" si="6"/>
        <v>2.167250437828371</v>
      </c>
      <c r="Q14" s="161">
        <v>20694</v>
      </c>
      <c r="R14" s="161">
        <v>22498</v>
      </c>
      <c r="S14" s="161">
        <v>82</v>
      </c>
      <c r="T14" s="161">
        <v>84</v>
      </c>
      <c r="U14" s="163">
        <f t="shared" si="7"/>
        <v>0.4</v>
      </c>
      <c r="V14" s="163">
        <f t="shared" si="8"/>
        <v>0.37</v>
      </c>
      <c r="W14" s="155"/>
      <c r="X14" s="156"/>
      <c r="Y14" s="156"/>
      <c r="Z14" s="156"/>
      <c r="AA14" s="156"/>
    </row>
    <row r="15" spans="1:27" ht="14.25" customHeight="1">
      <c r="A15" s="12">
        <v>7</v>
      </c>
      <c r="B15" s="146" t="s">
        <v>317</v>
      </c>
      <c r="C15" s="161">
        <v>2893</v>
      </c>
      <c r="D15" s="161">
        <v>3095</v>
      </c>
      <c r="E15" s="161">
        <v>31</v>
      </c>
      <c r="F15" s="161">
        <v>82</v>
      </c>
      <c r="G15" s="163">
        <f t="shared" si="0"/>
        <v>1.07</v>
      </c>
      <c r="H15" s="163">
        <f t="shared" si="1"/>
        <v>2.65</v>
      </c>
      <c r="I15" s="161">
        <v>1</v>
      </c>
      <c r="J15" s="161">
        <v>5</v>
      </c>
      <c r="K15" s="114">
        <f t="shared" si="2"/>
        <v>0.034566194262011754</v>
      </c>
      <c r="L15" s="114">
        <f t="shared" si="3"/>
        <v>0.16155088852988692</v>
      </c>
      <c r="M15" s="83">
        <v>32</v>
      </c>
      <c r="N15" s="83">
        <f t="shared" si="4"/>
        <v>87</v>
      </c>
      <c r="O15" s="114">
        <f t="shared" si="5"/>
        <v>1.1061182163843761</v>
      </c>
      <c r="P15" s="114">
        <f t="shared" si="6"/>
        <v>2.8109854604200324</v>
      </c>
      <c r="Q15" s="161">
        <v>13997</v>
      </c>
      <c r="R15" s="161">
        <v>16188</v>
      </c>
      <c r="S15" s="161">
        <v>31</v>
      </c>
      <c r="T15" s="161">
        <v>82</v>
      </c>
      <c r="U15" s="163">
        <f t="shared" si="7"/>
        <v>0.22</v>
      </c>
      <c r="V15" s="163">
        <f t="shared" si="8"/>
        <v>0.51</v>
      </c>
      <c r="W15" s="155"/>
      <c r="X15" s="156"/>
      <c r="Y15" s="156"/>
      <c r="Z15" s="156"/>
      <c r="AA15" s="156"/>
    </row>
    <row r="16" spans="1:27" ht="14.25" customHeight="1">
      <c r="A16" s="12">
        <v>8</v>
      </c>
      <c r="B16" s="146" t="s">
        <v>318</v>
      </c>
      <c r="C16" s="161">
        <v>7466</v>
      </c>
      <c r="D16" s="161">
        <v>6785</v>
      </c>
      <c r="E16" s="161">
        <v>112</v>
      </c>
      <c r="F16" s="161">
        <v>87</v>
      </c>
      <c r="G16" s="163">
        <f t="shared" si="0"/>
        <v>1.5</v>
      </c>
      <c r="H16" s="163">
        <f t="shared" si="1"/>
        <v>1.28</v>
      </c>
      <c r="I16" s="161">
        <v>14</v>
      </c>
      <c r="J16" s="161">
        <v>12</v>
      </c>
      <c r="K16" s="114">
        <f t="shared" si="2"/>
        <v>0.18751674256630055</v>
      </c>
      <c r="L16" s="114">
        <f t="shared" si="3"/>
        <v>0.17686072218128224</v>
      </c>
      <c r="M16" s="83">
        <v>126</v>
      </c>
      <c r="N16" s="83">
        <f t="shared" si="4"/>
        <v>99</v>
      </c>
      <c r="O16" s="114">
        <f t="shared" si="5"/>
        <v>1.687650683096705</v>
      </c>
      <c r="P16" s="114">
        <f t="shared" si="6"/>
        <v>1.4591009579955785</v>
      </c>
      <c r="Q16" s="161">
        <v>29166</v>
      </c>
      <c r="R16" s="161">
        <v>28609</v>
      </c>
      <c r="S16" s="161">
        <v>112</v>
      </c>
      <c r="T16" s="161">
        <v>87</v>
      </c>
      <c r="U16" s="163">
        <f t="shared" si="7"/>
        <v>0.38</v>
      </c>
      <c r="V16" s="163">
        <f t="shared" si="8"/>
        <v>0.3</v>
      </c>
      <c r="W16" s="155"/>
      <c r="X16" s="156"/>
      <c r="Y16" s="156"/>
      <c r="Z16" s="156"/>
      <c r="AA16" s="156"/>
    </row>
    <row r="17" spans="1:27" ht="14.25" customHeight="1">
      <c r="A17" s="12">
        <v>9</v>
      </c>
      <c r="B17" s="146" t="s">
        <v>319</v>
      </c>
      <c r="C17" s="161">
        <v>2135</v>
      </c>
      <c r="D17" s="161">
        <v>2504</v>
      </c>
      <c r="E17" s="161">
        <v>47</v>
      </c>
      <c r="F17" s="161">
        <v>58</v>
      </c>
      <c r="G17" s="163">
        <f t="shared" si="0"/>
        <v>2.2</v>
      </c>
      <c r="H17" s="163">
        <f t="shared" si="1"/>
        <v>2.32</v>
      </c>
      <c r="I17" s="161">
        <v>11</v>
      </c>
      <c r="J17" s="161">
        <v>11</v>
      </c>
      <c r="K17" s="114">
        <f t="shared" si="2"/>
        <v>0.5152224824355972</v>
      </c>
      <c r="L17" s="114">
        <f t="shared" si="3"/>
        <v>0.43929712460063897</v>
      </c>
      <c r="M17" s="83">
        <v>58</v>
      </c>
      <c r="N17" s="83">
        <f t="shared" si="4"/>
        <v>69</v>
      </c>
      <c r="O17" s="114">
        <f t="shared" si="5"/>
        <v>2.716627634660422</v>
      </c>
      <c r="P17" s="114">
        <f t="shared" si="6"/>
        <v>2.7555910543130993</v>
      </c>
      <c r="Q17" s="161">
        <v>14397</v>
      </c>
      <c r="R17" s="161">
        <v>16376</v>
      </c>
      <c r="S17" s="161">
        <v>47</v>
      </c>
      <c r="T17" s="161">
        <v>58</v>
      </c>
      <c r="U17" s="163">
        <f t="shared" si="7"/>
        <v>0.33</v>
      </c>
      <c r="V17" s="163">
        <f t="shared" si="8"/>
        <v>0.35</v>
      </c>
      <c r="W17" s="155"/>
      <c r="X17" s="156"/>
      <c r="Y17" s="156"/>
      <c r="Z17" s="156"/>
      <c r="AA17" s="156"/>
    </row>
    <row r="18" spans="1:27" ht="14.25" customHeight="1">
      <c r="A18" s="12">
        <v>10</v>
      </c>
      <c r="B18" s="146" t="s">
        <v>320</v>
      </c>
      <c r="C18" s="161">
        <v>5439</v>
      </c>
      <c r="D18" s="161">
        <v>5103</v>
      </c>
      <c r="E18" s="161">
        <v>295</v>
      </c>
      <c r="F18" s="161">
        <v>373</v>
      </c>
      <c r="G18" s="163">
        <f t="shared" si="0"/>
        <v>5.42</v>
      </c>
      <c r="H18" s="163">
        <f t="shared" si="1"/>
        <v>7.31</v>
      </c>
      <c r="I18" s="161">
        <v>15</v>
      </c>
      <c r="J18" s="161">
        <v>41</v>
      </c>
      <c r="K18" s="114">
        <f t="shared" si="2"/>
        <v>0.27578599007170435</v>
      </c>
      <c r="L18" s="114">
        <f t="shared" si="3"/>
        <v>0.8034489515970997</v>
      </c>
      <c r="M18" s="83">
        <v>310</v>
      </c>
      <c r="N18" s="83">
        <f t="shared" si="4"/>
        <v>414</v>
      </c>
      <c r="O18" s="114">
        <f t="shared" si="5"/>
        <v>5.699577128148556</v>
      </c>
      <c r="P18" s="114">
        <f t="shared" si="6"/>
        <v>8.112874779541446</v>
      </c>
      <c r="Q18" s="161">
        <v>22163</v>
      </c>
      <c r="R18" s="161">
        <v>20850</v>
      </c>
      <c r="S18" s="161">
        <v>295</v>
      </c>
      <c r="T18" s="161">
        <v>373</v>
      </c>
      <c r="U18" s="163">
        <f t="shared" si="7"/>
        <v>1.33</v>
      </c>
      <c r="V18" s="163">
        <f t="shared" si="8"/>
        <v>1.79</v>
      </c>
      <c r="W18" s="155"/>
      <c r="X18" s="156"/>
      <c r="Y18" s="156"/>
      <c r="Z18" s="156"/>
      <c r="AA18" s="156"/>
    </row>
    <row r="19" spans="1:27" ht="14.25" customHeight="1">
      <c r="A19" s="12">
        <v>11</v>
      </c>
      <c r="B19" s="146" t="s">
        <v>321</v>
      </c>
      <c r="C19" s="161">
        <v>3684</v>
      </c>
      <c r="D19" s="161">
        <v>3246</v>
      </c>
      <c r="E19" s="161">
        <v>74</v>
      </c>
      <c r="F19" s="161">
        <v>74</v>
      </c>
      <c r="G19" s="163">
        <f t="shared" si="0"/>
        <v>2.01</v>
      </c>
      <c r="H19" s="163">
        <f t="shared" si="1"/>
        <v>2.28</v>
      </c>
      <c r="I19" s="161">
        <v>9</v>
      </c>
      <c r="J19" s="161">
        <v>10</v>
      </c>
      <c r="K19" s="114">
        <f t="shared" si="2"/>
        <v>0.24429967426710095</v>
      </c>
      <c r="L19" s="114">
        <f t="shared" si="3"/>
        <v>0.3080714725816389</v>
      </c>
      <c r="M19" s="83">
        <v>83</v>
      </c>
      <c r="N19" s="83">
        <f t="shared" si="4"/>
        <v>84</v>
      </c>
      <c r="O19" s="114">
        <f t="shared" si="5"/>
        <v>2.252985884907709</v>
      </c>
      <c r="P19" s="114">
        <f t="shared" si="6"/>
        <v>2.5878003696857674</v>
      </c>
      <c r="Q19" s="161">
        <v>11109</v>
      </c>
      <c r="R19" s="161">
        <v>12620</v>
      </c>
      <c r="S19" s="161">
        <v>74</v>
      </c>
      <c r="T19" s="161">
        <v>74</v>
      </c>
      <c r="U19" s="163">
        <f t="shared" si="7"/>
        <v>0.67</v>
      </c>
      <c r="V19" s="163">
        <f t="shared" si="8"/>
        <v>0.59</v>
      </c>
      <c r="W19" s="155"/>
      <c r="X19" s="156"/>
      <c r="Y19" s="156"/>
      <c r="Z19" s="156"/>
      <c r="AA19" s="156"/>
    </row>
    <row r="20" spans="1:27" ht="14.25" customHeight="1">
      <c r="A20" s="12">
        <v>12</v>
      </c>
      <c r="B20" s="146" t="s">
        <v>322</v>
      </c>
      <c r="C20" s="161">
        <v>3116</v>
      </c>
      <c r="D20" s="161">
        <v>2781</v>
      </c>
      <c r="E20" s="161">
        <v>39</v>
      </c>
      <c r="F20" s="161">
        <v>77</v>
      </c>
      <c r="G20" s="163">
        <f t="shared" si="0"/>
        <v>1.25</v>
      </c>
      <c r="H20" s="163">
        <f t="shared" si="1"/>
        <v>2.77</v>
      </c>
      <c r="I20" s="161">
        <v>7</v>
      </c>
      <c r="J20" s="161">
        <v>6</v>
      </c>
      <c r="K20" s="114">
        <f t="shared" si="2"/>
        <v>0.2246469833119384</v>
      </c>
      <c r="L20" s="114">
        <f t="shared" si="3"/>
        <v>0.2157497303128371</v>
      </c>
      <c r="M20" s="83">
        <v>46</v>
      </c>
      <c r="N20" s="83">
        <f t="shared" si="4"/>
        <v>83</v>
      </c>
      <c r="O20" s="114">
        <f t="shared" si="5"/>
        <v>1.4762516046213094</v>
      </c>
      <c r="P20" s="114">
        <f t="shared" si="6"/>
        <v>2.9845379359942465</v>
      </c>
      <c r="Q20" s="161">
        <v>12313</v>
      </c>
      <c r="R20" s="161">
        <v>13414</v>
      </c>
      <c r="S20" s="161">
        <v>39</v>
      </c>
      <c r="T20" s="161">
        <v>77</v>
      </c>
      <c r="U20" s="163">
        <f t="shared" si="7"/>
        <v>0.32</v>
      </c>
      <c r="V20" s="163">
        <f t="shared" si="8"/>
        <v>0.57</v>
      </c>
      <c r="W20" s="155"/>
      <c r="X20" s="156"/>
      <c r="Y20" s="156"/>
      <c r="Z20" s="156"/>
      <c r="AA20" s="156"/>
    </row>
    <row r="21" spans="1:27" ht="14.25" customHeight="1">
      <c r="A21" s="12">
        <v>13</v>
      </c>
      <c r="B21" s="146" t="s">
        <v>323</v>
      </c>
      <c r="C21" s="161">
        <v>6292</v>
      </c>
      <c r="D21" s="161">
        <v>6518</v>
      </c>
      <c r="E21" s="161">
        <v>103</v>
      </c>
      <c r="F21" s="161">
        <v>142</v>
      </c>
      <c r="G21" s="163">
        <f t="shared" si="0"/>
        <v>1.64</v>
      </c>
      <c r="H21" s="163">
        <f t="shared" si="1"/>
        <v>2.18</v>
      </c>
      <c r="I21" s="161">
        <v>10</v>
      </c>
      <c r="J21" s="161">
        <v>17</v>
      </c>
      <c r="K21" s="114">
        <f t="shared" si="2"/>
        <v>0.1589319771137953</v>
      </c>
      <c r="L21" s="114">
        <f t="shared" si="3"/>
        <v>0.2608162012887389</v>
      </c>
      <c r="M21" s="83">
        <v>113</v>
      </c>
      <c r="N21" s="83">
        <f t="shared" si="4"/>
        <v>159</v>
      </c>
      <c r="O21" s="114">
        <f t="shared" si="5"/>
        <v>1.7959313413858868</v>
      </c>
      <c r="P21" s="114">
        <f t="shared" si="6"/>
        <v>2.439398588524087</v>
      </c>
      <c r="Q21" s="161">
        <v>36604</v>
      </c>
      <c r="R21" s="161">
        <v>39819</v>
      </c>
      <c r="S21" s="161">
        <v>103</v>
      </c>
      <c r="T21" s="161">
        <v>142</v>
      </c>
      <c r="U21" s="163">
        <f t="shared" si="7"/>
        <v>0.28</v>
      </c>
      <c r="V21" s="163">
        <f t="shared" si="8"/>
        <v>0.36</v>
      </c>
      <c r="W21" s="155"/>
      <c r="X21" s="156"/>
      <c r="Y21" s="156"/>
      <c r="Z21" s="156"/>
      <c r="AA21" s="156"/>
    </row>
    <row r="22" spans="1:27" ht="14.25" customHeight="1">
      <c r="A22" s="12">
        <v>14</v>
      </c>
      <c r="B22" s="146" t="s">
        <v>324</v>
      </c>
      <c r="C22" s="161">
        <v>4878</v>
      </c>
      <c r="D22" s="161">
        <v>4315</v>
      </c>
      <c r="E22" s="161">
        <v>64</v>
      </c>
      <c r="F22" s="161">
        <v>76</v>
      </c>
      <c r="G22" s="163">
        <f t="shared" si="0"/>
        <v>1.31</v>
      </c>
      <c r="H22" s="163">
        <f t="shared" si="1"/>
        <v>1.76</v>
      </c>
      <c r="I22" s="161">
        <v>12</v>
      </c>
      <c r="J22" s="161">
        <v>7</v>
      </c>
      <c r="K22" s="114">
        <f t="shared" si="2"/>
        <v>0.24600246002460024</v>
      </c>
      <c r="L22" s="114">
        <f t="shared" si="3"/>
        <v>0.16222479721900346</v>
      </c>
      <c r="M22" s="83">
        <v>76</v>
      </c>
      <c r="N22" s="83">
        <f t="shared" si="4"/>
        <v>83</v>
      </c>
      <c r="O22" s="114">
        <f t="shared" si="5"/>
        <v>1.5580155801558015</v>
      </c>
      <c r="P22" s="114">
        <f t="shared" si="6"/>
        <v>1.9235225955967556</v>
      </c>
      <c r="Q22" s="161">
        <v>19785</v>
      </c>
      <c r="R22" s="161">
        <v>20416</v>
      </c>
      <c r="S22" s="161">
        <v>64</v>
      </c>
      <c r="T22" s="161">
        <v>76</v>
      </c>
      <c r="U22" s="163">
        <f t="shared" si="7"/>
        <v>0.32</v>
      </c>
      <c r="V22" s="163">
        <f t="shared" si="8"/>
        <v>0.37</v>
      </c>
      <c r="W22" s="155"/>
      <c r="X22" s="156"/>
      <c r="Y22" s="156"/>
      <c r="Z22" s="156"/>
      <c r="AA22" s="156"/>
    </row>
    <row r="23" spans="1:27" ht="14.25" customHeight="1">
      <c r="A23" s="12">
        <v>15</v>
      </c>
      <c r="B23" s="146" t="s">
        <v>325</v>
      </c>
      <c r="C23" s="161">
        <v>5716</v>
      </c>
      <c r="D23" s="161">
        <v>5759</v>
      </c>
      <c r="E23" s="161">
        <v>173</v>
      </c>
      <c r="F23" s="161">
        <v>186</v>
      </c>
      <c r="G23" s="163">
        <f t="shared" si="0"/>
        <v>3.03</v>
      </c>
      <c r="H23" s="163">
        <f t="shared" si="1"/>
        <v>3.23</v>
      </c>
      <c r="I23" s="161">
        <v>40</v>
      </c>
      <c r="J23" s="161">
        <v>18</v>
      </c>
      <c r="K23" s="114">
        <f t="shared" si="2"/>
        <v>0.6997900629811057</v>
      </c>
      <c r="L23" s="114">
        <f t="shared" si="3"/>
        <v>0.31255426289286337</v>
      </c>
      <c r="M23" s="83">
        <v>213</v>
      </c>
      <c r="N23" s="83">
        <f t="shared" si="4"/>
        <v>204</v>
      </c>
      <c r="O23" s="114">
        <f t="shared" si="5"/>
        <v>3.7263820853743876</v>
      </c>
      <c r="P23" s="114">
        <f t="shared" si="6"/>
        <v>3.5422816461191178</v>
      </c>
      <c r="Q23" s="161">
        <v>64179</v>
      </c>
      <c r="R23" s="161">
        <v>62152</v>
      </c>
      <c r="S23" s="161">
        <v>173</v>
      </c>
      <c r="T23" s="161">
        <v>186</v>
      </c>
      <c r="U23" s="163">
        <f t="shared" si="7"/>
        <v>0.27</v>
      </c>
      <c r="V23" s="163">
        <f t="shared" si="8"/>
        <v>0.3</v>
      </c>
      <c r="W23" s="155"/>
      <c r="X23" s="156"/>
      <c r="Y23" s="156"/>
      <c r="Z23" s="156"/>
      <c r="AA23" s="156"/>
    </row>
    <row r="24" spans="1:27" ht="14.25" customHeight="1">
      <c r="A24" s="12">
        <v>16</v>
      </c>
      <c r="B24" s="146" t="s">
        <v>326</v>
      </c>
      <c r="C24" s="161">
        <v>5544</v>
      </c>
      <c r="D24" s="161">
        <v>5028</v>
      </c>
      <c r="E24" s="161">
        <v>69</v>
      </c>
      <c r="F24" s="161">
        <v>119</v>
      </c>
      <c r="G24" s="163">
        <f t="shared" si="0"/>
        <v>1.24</v>
      </c>
      <c r="H24" s="163">
        <f t="shared" si="1"/>
        <v>2.37</v>
      </c>
      <c r="I24" s="161">
        <v>10</v>
      </c>
      <c r="J24" s="161">
        <v>15</v>
      </c>
      <c r="K24" s="114">
        <f t="shared" si="2"/>
        <v>0.18037518037518038</v>
      </c>
      <c r="L24" s="114">
        <f t="shared" si="3"/>
        <v>0.29832935560859186</v>
      </c>
      <c r="M24" s="83">
        <v>79</v>
      </c>
      <c r="N24" s="83">
        <f t="shared" si="4"/>
        <v>134</v>
      </c>
      <c r="O24" s="114">
        <f t="shared" si="5"/>
        <v>1.424963924963925</v>
      </c>
      <c r="P24" s="114">
        <f t="shared" si="6"/>
        <v>2.6650755767700876</v>
      </c>
      <c r="Q24" s="161">
        <v>33407</v>
      </c>
      <c r="R24" s="161">
        <v>31055</v>
      </c>
      <c r="S24" s="161">
        <v>69</v>
      </c>
      <c r="T24" s="161">
        <v>119</v>
      </c>
      <c r="U24" s="163">
        <f t="shared" si="7"/>
        <v>0.21</v>
      </c>
      <c r="V24" s="163">
        <f t="shared" si="8"/>
        <v>0.38</v>
      </c>
      <c r="W24" s="155"/>
      <c r="X24" s="156"/>
      <c r="Y24" s="156"/>
      <c r="Z24" s="156"/>
      <c r="AA24" s="156"/>
    </row>
    <row r="25" spans="1:27" ht="14.25" customHeight="1">
      <c r="A25" s="12">
        <v>17</v>
      </c>
      <c r="B25" s="146" t="s">
        <v>327</v>
      </c>
      <c r="C25" s="161">
        <v>3436</v>
      </c>
      <c r="D25" s="161">
        <v>3809</v>
      </c>
      <c r="E25" s="161">
        <v>70</v>
      </c>
      <c r="F25" s="161">
        <v>48</v>
      </c>
      <c r="G25" s="163">
        <f t="shared" si="0"/>
        <v>2.04</v>
      </c>
      <c r="H25" s="163">
        <f t="shared" si="1"/>
        <v>1.26</v>
      </c>
      <c r="I25" s="161">
        <v>2</v>
      </c>
      <c r="J25" s="161">
        <v>1</v>
      </c>
      <c r="K25" s="114">
        <f t="shared" si="2"/>
        <v>0.05820721769499418</v>
      </c>
      <c r="L25" s="114">
        <f t="shared" si="3"/>
        <v>0.026253609871357313</v>
      </c>
      <c r="M25" s="83">
        <v>72</v>
      </c>
      <c r="N25" s="83">
        <f t="shared" si="4"/>
        <v>49</v>
      </c>
      <c r="O25" s="114">
        <f t="shared" si="5"/>
        <v>2.0954598370197903</v>
      </c>
      <c r="P25" s="114">
        <f t="shared" si="6"/>
        <v>1.2864268836965083</v>
      </c>
      <c r="Q25" s="161">
        <v>11965</v>
      </c>
      <c r="R25" s="161">
        <v>15386</v>
      </c>
      <c r="S25" s="161">
        <v>70</v>
      </c>
      <c r="T25" s="161">
        <v>48</v>
      </c>
      <c r="U25" s="163">
        <f t="shared" si="7"/>
        <v>0.59</v>
      </c>
      <c r="V25" s="163">
        <f t="shared" si="8"/>
        <v>0.31</v>
      </c>
      <c r="W25" s="155"/>
      <c r="X25" s="156"/>
      <c r="Y25" s="156"/>
      <c r="Z25" s="156"/>
      <c r="AA25" s="156"/>
    </row>
    <row r="26" spans="1:27" ht="14.25" customHeight="1">
      <c r="A26" s="12">
        <v>18</v>
      </c>
      <c r="B26" s="146" t="s">
        <v>328</v>
      </c>
      <c r="C26" s="161">
        <v>3987</v>
      </c>
      <c r="D26" s="161">
        <v>3832</v>
      </c>
      <c r="E26" s="161">
        <v>70</v>
      </c>
      <c r="F26" s="161">
        <v>63</v>
      </c>
      <c r="G26" s="163">
        <f t="shared" si="0"/>
        <v>1.76</v>
      </c>
      <c r="H26" s="163">
        <f t="shared" si="1"/>
        <v>1.64</v>
      </c>
      <c r="I26" s="161">
        <v>6</v>
      </c>
      <c r="J26" s="161">
        <v>6</v>
      </c>
      <c r="K26" s="114">
        <f t="shared" si="2"/>
        <v>0.15048908954100826</v>
      </c>
      <c r="L26" s="114">
        <f t="shared" si="3"/>
        <v>0.15657620041753653</v>
      </c>
      <c r="M26" s="83">
        <v>76</v>
      </c>
      <c r="N26" s="83">
        <f t="shared" si="4"/>
        <v>69</v>
      </c>
      <c r="O26" s="114">
        <f t="shared" si="5"/>
        <v>1.9061951341861048</v>
      </c>
      <c r="P26" s="114">
        <f t="shared" si="6"/>
        <v>1.80062630480167</v>
      </c>
      <c r="Q26" s="161">
        <v>21888</v>
      </c>
      <c r="R26" s="161">
        <v>22382</v>
      </c>
      <c r="S26" s="161">
        <v>70</v>
      </c>
      <c r="T26" s="161">
        <v>63</v>
      </c>
      <c r="U26" s="163">
        <f t="shared" si="7"/>
        <v>0.32</v>
      </c>
      <c r="V26" s="163">
        <f t="shared" si="8"/>
        <v>0.28</v>
      </c>
      <c r="W26" s="155"/>
      <c r="X26" s="156"/>
      <c r="Y26" s="156"/>
      <c r="Z26" s="156"/>
      <c r="AA26" s="156"/>
    </row>
    <row r="27" spans="1:27" ht="14.25" customHeight="1">
      <c r="A27" s="12">
        <v>19</v>
      </c>
      <c r="B27" s="146" t="s">
        <v>329</v>
      </c>
      <c r="C27" s="161">
        <v>2505</v>
      </c>
      <c r="D27" s="161">
        <v>2407</v>
      </c>
      <c r="E27" s="161">
        <v>44</v>
      </c>
      <c r="F27" s="161">
        <v>53</v>
      </c>
      <c r="G27" s="163">
        <f t="shared" si="0"/>
        <v>1.76</v>
      </c>
      <c r="H27" s="163">
        <f t="shared" si="1"/>
        <v>2.2</v>
      </c>
      <c r="I27" s="161">
        <v>3</v>
      </c>
      <c r="J27" s="161">
        <v>1</v>
      </c>
      <c r="K27" s="114">
        <f t="shared" si="2"/>
        <v>0.11976047904191617</v>
      </c>
      <c r="L27" s="114">
        <f t="shared" si="3"/>
        <v>0.04154549231408392</v>
      </c>
      <c r="M27" s="83">
        <v>47</v>
      </c>
      <c r="N27" s="83">
        <f t="shared" si="4"/>
        <v>54</v>
      </c>
      <c r="O27" s="114">
        <f t="shared" si="5"/>
        <v>1.87624750499002</v>
      </c>
      <c r="P27" s="114">
        <f t="shared" si="6"/>
        <v>2.2434565849605317</v>
      </c>
      <c r="Q27" s="161">
        <v>14852</v>
      </c>
      <c r="R27" s="161">
        <v>13810</v>
      </c>
      <c r="S27" s="161">
        <v>44</v>
      </c>
      <c r="T27" s="161">
        <v>53</v>
      </c>
      <c r="U27" s="163">
        <f t="shared" si="7"/>
        <v>0.3</v>
      </c>
      <c r="V27" s="163">
        <f t="shared" si="8"/>
        <v>0.38</v>
      </c>
      <c r="W27" s="155"/>
      <c r="X27" s="156"/>
      <c r="Y27" s="156"/>
      <c r="Z27" s="156"/>
      <c r="AA27" s="156"/>
    </row>
    <row r="28" spans="1:27" ht="14.25" customHeight="1">
      <c r="A28" s="12">
        <v>20</v>
      </c>
      <c r="B28" s="146" t="s">
        <v>330</v>
      </c>
      <c r="C28" s="161">
        <v>12489</v>
      </c>
      <c r="D28" s="161">
        <v>9436</v>
      </c>
      <c r="E28" s="161">
        <v>242</v>
      </c>
      <c r="F28" s="161">
        <v>281</v>
      </c>
      <c r="G28" s="163">
        <f t="shared" si="0"/>
        <v>1.94</v>
      </c>
      <c r="H28" s="163">
        <f t="shared" si="1"/>
        <v>2.98</v>
      </c>
      <c r="I28" s="161">
        <v>26</v>
      </c>
      <c r="J28" s="161">
        <v>49</v>
      </c>
      <c r="K28" s="114">
        <f t="shared" si="2"/>
        <v>0.208183201217071</v>
      </c>
      <c r="L28" s="114">
        <f t="shared" si="3"/>
        <v>0.5192878338278931</v>
      </c>
      <c r="M28" s="83">
        <v>268</v>
      </c>
      <c r="N28" s="83">
        <f t="shared" si="4"/>
        <v>330</v>
      </c>
      <c r="O28" s="114">
        <f t="shared" si="5"/>
        <v>2.145888381775963</v>
      </c>
      <c r="P28" s="114">
        <f t="shared" si="6"/>
        <v>3.497244595167444</v>
      </c>
      <c r="Q28" s="161">
        <v>47085</v>
      </c>
      <c r="R28" s="161">
        <v>49525</v>
      </c>
      <c r="S28" s="161">
        <v>242</v>
      </c>
      <c r="T28" s="161">
        <v>281</v>
      </c>
      <c r="U28" s="163">
        <f t="shared" si="7"/>
        <v>0.51</v>
      </c>
      <c r="V28" s="163">
        <f t="shared" si="8"/>
        <v>0.57</v>
      </c>
      <c r="W28" s="155"/>
      <c r="X28" s="156"/>
      <c r="Y28" s="156"/>
      <c r="Z28" s="156"/>
      <c r="AA28" s="156"/>
    </row>
    <row r="29" spans="1:27" ht="14.25" customHeight="1">
      <c r="A29" s="12">
        <v>21</v>
      </c>
      <c r="B29" s="146" t="s">
        <v>331</v>
      </c>
      <c r="C29" s="161">
        <v>4456</v>
      </c>
      <c r="D29" s="161">
        <v>3936</v>
      </c>
      <c r="E29" s="161">
        <v>106</v>
      </c>
      <c r="F29" s="161">
        <v>91</v>
      </c>
      <c r="G29" s="163">
        <f t="shared" si="0"/>
        <v>2.38</v>
      </c>
      <c r="H29" s="163">
        <f t="shared" si="1"/>
        <v>2.31</v>
      </c>
      <c r="I29" s="161">
        <v>22</v>
      </c>
      <c r="J29" s="161">
        <v>16</v>
      </c>
      <c r="K29" s="114">
        <f t="shared" si="2"/>
        <v>0.49371633752244165</v>
      </c>
      <c r="L29" s="114">
        <f t="shared" si="3"/>
        <v>0.40650406504065045</v>
      </c>
      <c r="M29" s="83">
        <v>128</v>
      </c>
      <c r="N29" s="83">
        <f t="shared" si="4"/>
        <v>107</v>
      </c>
      <c r="O29" s="114">
        <f t="shared" si="5"/>
        <v>2.872531418312388</v>
      </c>
      <c r="P29" s="114">
        <f t="shared" si="6"/>
        <v>2.7184959349593494</v>
      </c>
      <c r="Q29" s="161">
        <v>19016</v>
      </c>
      <c r="R29" s="161">
        <v>20092</v>
      </c>
      <c r="S29" s="161">
        <v>106</v>
      </c>
      <c r="T29" s="161">
        <v>91</v>
      </c>
      <c r="U29" s="163">
        <f t="shared" si="7"/>
        <v>0.56</v>
      </c>
      <c r="V29" s="163">
        <f t="shared" si="8"/>
        <v>0.45</v>
      </c>
      <c r="W29" s="155"/>
      <c r="X29" s="156"/>
      <c r="Y29" s="156"/>
      <c r="Z29" s="156"/>
      <c r="AA29" s="156"/>
    </row>
    <row r="30" spans="1:27" ht="14.25" customHeight="1">
      <c r="A30" s="12">
        <v>22</v>
      </c>
      <c r="B30" s="146" t="s">
        <v>332</v>
      </c>
      <c r="C30" s="161">
        <v>3712</v>
      </c>
      <c r="D30" s="161">
        <v>3016</v>
      </c>
      <c r="E30" s="161">
        <v>36</v>
      </c>
      <c r="F30" s="161">
        <v>57</v>
      </c>
      <c r="G30" s="163">
        <f t="shared" si="0"/>
        <v>0.97</v>
      </c>
      <c r="H30" s="163">
        <f t="shared" si="1"/>
        <v>1.89</v>
      </c>
      <c r="I30" s="161">
        <v>1</v>
      </c>
      <c r="J30" s="161">
        <v>1</v>
      </c>
      <c r="K30" s="114">
        <f t="shared" si="2"/>
        <v>0.02693965517241379</v>
      </c>
      <c r="L30" s="114">
        <f t="shared" si="3"/>
        <v>0.03315649867374005</v>
      </c>
      <c r="M30" s="83">
        <v>37</v>
      </c>
      <c r="N30" s="83">
        <f t="shared" si="4"/>
        <v>58</v>
      </c>
      <c r="O30" s="114">
        <f t="shared" si="5"/>
        <v>0.9967672413793104</v>
      </c>
      <c r="P30" s="114">
        <f t="shared" si="6"/>
        <v>1.9230769230769231</v>
      </c>
      <c r="Q30" s="161">
        <v>23574</v>
      </c>
      <c r="R30" s="161">
        <v>20641</v>
      </c>
      <c r="S30" s="161">
        <v>36</v>
      </c>
      <c r="T30" s="161">
        <v>57</v>
      </c>
      <c r="U30" s="163">
        <f t="shared" si="7"/>
        <v>0.15</v>
      </c>
      <c r="V30" s="163">
        <f t="shared" si="8"/>
        <v>0.28</v>
      </c>
      <c r="W30" s="155"/>
      <c r="X30" s="156"/>
      <c r="Y30" s="156"/>
      <c r="Z30" s="156"/>
      <c r="AA30" s="156"/>
    </row>
    <row r="31" spans="1:27" ht="14.25" customHeight="1">
      <c r="A31" s="12">
        <v>23</v>
      </c>
      <c r="B31" s="146" t="s">
        <v>333</v>
      </c>
      <c r="C31" s="161">
        <v>4155</v>
      </c>
      <c r="D31" s="161">
        <v>3403</v>
      </c>
      <c r="E31" s="161">
        <v>41</v>
      </c>
      <c r="F31" s="161">
        <v>78</v>
      </c>
      <c r="G31" s="163">
        <f t="shared" si="0"/>
        <v>0.99</v>
      </c>
      <c r="H31" s="163">
        <f t="shared" si="1"/>
        <v>2.29</v>
      </c>
      <c r="I31" s="161">
        <v>5</v>
      </c>
      <c r="J31" s="161">
        <v>12</v>
      </c>
      <c r="K31" s="114">
        <f t="shared" si="2"/>
        <v>0.12033694344163659</v>
      </c>
      <c r="L31" s="114">
        <f t="shared" si="3"/>
        <v>0.35263003232441964</v>
      </c>
      <c r="M31" s="83">
        <v>46</v>
      </c>
      <c r="N31" s="83">
        <f t="shared" si="4"/>
        <v>90</v>
      </c>
      <c r="O31" s="114">
        <f t="shared" si="5"/>
        <v>1.1070998796630565</v>
      </c>
      <c r="P31" s="114">
        <f t="shared" si="6"/>
        <v>2.6447252424331475</v>
      </c>
      <c r="Q31" s="161">
        <v>15648</v>
      </c>
      <c r="R31" s="161">
        <v>14727</v>
      </c>
      <c r="S31" s="161">
        <v>41</v>
      </c>
      <c r="T31" s="161">
        <v>78</v>
      </c>
      <c r="U31" s="163">
        <f t="shared" si="7"/>
        <v>0.26</v>
      </c>
      <c r="V31" s="163">
        <f t="shared" si="8"/>
        <v>0.53</v>
      </c>
      <c r="W31" s="155"/>
      <c r="X31" s="156"/>
      <c r="Y31" s="156"/>
      <c r="Z31" s="156"/>
      <c r="AA31" s="156"/>
    </row>
    <row r="32" spans="1:27" ht="14.25" customHeight="1">
      <c r="A32" s="12">
        <v>24</v>
      </c>
      <c r="B32" s="146" t="s">
        <v>334</v>
      </c>
      <c r="C32" s="161">
        <v>2010</v>
      </c>
      <c r="D32" s="161">
        <v>1978</v>
      </c>
      <c r="E32" s="161">
        <v>31</v>
      </c>
      <c r="F32" s="161">
        <v>21</v>
      </c>
      <c r="G32" s="163">
        <f t="shared" si="0"/>
        <v>1.54</v>
      </c>
      <c r="H32" s="163">
        <f t="shared" si="1"/>
        <v>1.06</v>
      </c>
      <c r="I32" s="161">
        <v>3</v>
      </c>
      <c r="J32" s="161">
        <v>1</v>
      </c>
      <c r="K32" s="114">
        <f t="shared" si="2"/>
        <v>0.1492537313432836</v>
      </c>
      <c r="L32" s="114">
        <f t="shared" si="3"/>
        <v>0.05055611729019212</v>
      </c>
      <c r="M32" s="83">
        <v>34</v>
      </c>
      <c r="N32" s="83">
        <f t="shared" si="4"/>
        <v>22</v>
      </c>
      <c r="O32" s="114">
        <f t="shared" si="5"/>
        <v>1.691542288557214</v>
      </c>
      <c r="P32" s="114">
        <f t="shared" si="6"/>
        <v>1.1122345803842264</v>
      </c>
      <c r="Q32" s="161">
        <v>6927</v>
      </c>
      <c r="R32" s="161">
        <v>8493</v>
      </c>
      <c r="S32" s="161">
        <v>31</v>
      </c>
      <c r="T32" s="161">
        <v>21</v>
      </c>
      <c r="U32" s="163">
        <f t="shared" si="7"/>
        <v>0.45</v>
      </c>
      <c r="V32" s="163">
        <f t="shared" si="8"/>
        <v>0.25</v>
      </c>
      <c r="W32" s="155"/>
      <c r="X32" s="156"/>
      <c r="Y32" s="156"/>
      <c r="Z32" s="156"/>
      <c r="AA32" s="156"/>
    </row>
    <row r="33" spans="1:27" ht="14.25" customHeight="1">
      <c r="A33" s="12">
        <v>25</v>
      </c>
      <c r="B33" s="146" t="s">
        <v>335</v>
      </c>
      <c r="C33" s="161">
        <v>3084</v>
      </c>
      <c r="D33" s="161">
        <v>2775</v>
      </c>
      <c r="E33" s="161">
        <v>60</v>
      </c>
      <c r="F33" s="161">
        <v>53</v>
      </c>
      <c r="G33" s="163">
        <f t="shared" si="0"/>
        <v>1.95</v>
      </c>
      <c r="H33" s="163">
        <f t="shared" si="1"/>
        <v>1.91</v>
      </c>
      <c r="I33" s="161">
        <v>3</v>
      </c>
      <c r="J33" s="161">
        <v>4</v>
      </c>
      <c r="K33" s="114">
        <f t="shared" si="2"/>
        <v>0.09727626459143969</v>
      </c>
      <c r="L33" s="114">
        <f t="shared" si="3"/>
        <v>0.14414414414414414</v>
      </c>
      <c r="M33" s="83">
        <v>63</v>
      </c>
      <c r="N33" s="83">
        <f t="shared" si="4"/>
        <v>57</v>
      </c>
      <c r="O33" s="114">
        <f t="shared" si="5"/>
        <v>2.0428015564202333</v>
      </c>
      <c r="P33" s="114">
        <f t="shared" si="6"/>
        <v>2.054054054054054</v>
      </c>
      <c r="Q33" s="161">
        <v>13129</v>
      </c>
      <c r="R33" s="161">
        <v>14311</v>
      </c>
      <c r="S33" s="161">
        <v>60</v>
      </c>
      <c r="T33" s="161">
        <v>53</v>
      </c>
      <c r="U33" s="163">
        <f t="shared" si="7"/>
        <v>0.46</v>
      </c>
      <c r="V33" s="163">
        <f t="shared" si="8"/>
        <v>0.37</v>
      </c>
      <c r="W33" s="155"/>
      <c r="X33" s="156"/>
      <c r="Y33" s="156"/>
      <c r="Z33" s="156"/>
      <c r="AA33" s="156"/>
    </row>
    <row r="34" spans="1:27" ht="14.25" customHeight="1">
      <c r="A34" s="12">
        <v>26</v>
      </c>
      <c r="B34" s="146" t="s">
        <v>123</v>
      </c>
      <c r="C34" s="161">
        <v>8425</v>
      </c>
      <c r="D34" s="161">
        <v>7608</v>
      </c>
      <c r="E34" s="161">
        <v>295</v>
      </c>
      <c r="F34" s="161">
        <v>373</v>
      </c>
      <c r="G34" s="163">
        <f t="shared" si="0"/>
        <v>3.5</v>
      </c>
      <c r="H34" s="163">
        <f t="shared" si="1"/>
        <v>4.9</v>
      </c>
      <c r="I34" s="161">
        <v>15</v>
      </c>
      <c r="J34" s="161">
        <v>41</v>
      </c>
      <c r="K34" s="114">
        <f t="shared" si="2"/>
        <v>0.17804154302670622</v>
      </c>
      <c r="L34" s="114">
        <f t="shared" si="3"/>
        <v>0.538906414300736</v>
      </c>
      <c r="M34" s="83">
        <v>310</v>
      </c>
      <c r="N34" s="83">
        <f t="shared" si="4"/>
        <v>414</v>
      </c>
      <c r="O34" s="114">
        <f t="shared" si="5"/>
        <v>3.6795252225519293</v>
      </c>
      <c r="P34" s="114">
        <f t="shared" si="6"/>
        <v>5.441640378548896</v>
      </c>
      <c r="Q34" s="161">
        <v>111599</v>
      </c>
      <c r="R34" s="161">
        <v>130143</v>
      </c>
      <c r="S34" s="161">
        <v>295</v>
      </c>
      <c r="T34" s="161">
        <v>373</v>
      </c>
      <c r="U34" s="163">
        <f t="shared" si="7"/>
        <v>0.26</v>
      </c>
      <c r="V34" s="163">
        <f t="shared" si="8"/>
        <v>0.29</v>
      </c>
      <c r="W34" s="155"/>
      <c r="X34" s="156"/>
      <c r="Y34" s="156"/>
      <c r="Z34" s="156"/>
      <c r="AA34" s="156"/>
    </row>
    <row r="35" spans="1:27" ht="14.25" customHeight="1">
      <c r="A35" s="12">
        <v>27</v>
      </c>
      <c r="B35" s="146" t="s">
        <v>124</v>
      </c>
      <c r="C35" s="23"/>
      <c r="D35" s="23"/>
      <c r="E35" s="23"/>
      <c r="F35" s="23"/>
      <c r="G35" s="163"/>
      <c r="H35" s="114"/>
      <c r="I35" s="23"/>
      <c r="J35" s="23"/>
      <c r="K35" s="114"/>
      <c r="L35" s="114"/>
      <c r="M35" s="83"/>
      <c r="N35" s="83"/>
      <c r="O35" s="114"/>
      <c r="P35" s="114"/>
      <c r="Q35" s="23"/>
      <c r="R35" s="23"/>
      <c r="S35" s="23"/>
      <c r="T35" s="23"/>
      <c r="U35" s="163"/>
      <c r="V35" s="114"/>
      <c r="W35" s="155"/>
      <c r="X35" s="156"/>
      <c r="Y35" s="156"/>
      <c r="Z35" s="156"/>
      <c r="AA35" s="156"/>
    </row>
    <row r="36" spans="1:27" ht="14.25" customHeight="1">
      <c r="A36" s="80"/>
      <c r="B36" s="147" t="s">
        <v>52</v>
      </c>
      <c r="C36" s="166">
        <f>SUM(C9:C35)</f>
        <v>131253</v>
      </c>
      <c r="D36" s="166">
        <f>SUM(D9:D35)</f>
        <v>118429</v>
      </c>
      <c r="E36" s="166">
        <f>SUM(E9:E35)</f>
        <v>2791</v>
      </c>
      <c r="F36" s="166">
        <f>SUM(F9:F35)</f>
        <v>3101</v>
      </c>
      <c r="G36" s="167">
        <f>IF(C36=0,0,ROUND(SUM(E36*100/C36),2))</f>
        <v>2.13</v>
      </c>
      <c r="H36" s="159">
        <f>IF(D36=0,0,ROUND(SUM(F36*100/D36),2))</f>
        <v>2.62</v>
      </c>
      <c r="I36" s="166">
        <f>SUM(I9:I35)</f>
        <v>301</v>
      </c>
      <c r="J36" s="166">
        <f>SUM(J9:J35)</f>
        <v>367</v>
      </c>
      <c r="K36" s="159">
        <f>IF(C36=0,0,I36/C36*100)</f>
        <v>0.22932809154838368</v>
      </c>
      <c r="L36" s="159">
        <f>IF(D36=0,0,J36/D36*100)</f>
        <v>0.30989031402781414</v>
      </c>
      <c r="M36" s="166">
        <f>SUM(M9:M35)</f>
        <v>3092</v>
      </c>
      <c r="N36" s="166">
        <f>SUM(N9:N35)</f>
        <v>3468</v>
      </c>
      <c r="O36" s="159">
        <f>IF(C36=0,0,M36/C36*100)</f>
        <v>2.355755677965456</v>
      </c>
      <c r="P36" s="159">
        <f>IF(D36=0,0,N36/D36*100)</f>
        <v>2.928336809396347</v>
      </c>
      <c r="Q36" s="166">
        <f>SUM(Q9:Q35)</f>
        <v>702739</v>
      </c>
      <c r="R36" s="166">
        <f>SUM(R9:R35)</f>
        <v>734688</v>
      </c>
      <c r="S36" s="166">
        <f>SUM(S9:S35)</f>
        <v>2791</v>
      </c>
      <c r="T36" s="166">
        <f>SUM(T9:T35)</f>
        <v>3101</v>
      </c>
      <c r="U36" s="167">
        <f>IF(Q36=0,0,ROUND(SUM(S36*100/Q36),2))</f>
        <v>0.4</v>
      </c>
      <c r="V36" s="159">
        <f>IF(R36=0,0,ROUND(SUM(T36*100/R36),2))</f>
        <v>0.42</v>
      </c>
      <c r="W36" s="155"/>
      <c r="X36" s="156"/>
      <c r="Y36" s="156"/>
      <c r="Z36" s="156"/>
      <c r="AA36" s="156"/>
    </row>
    <row r="37" spans="1:27" ht="12" customHeight="1">
      <c r="A37" s="2"/>
      <c r="B37" s="2"/>
      <c r="C37" s="2"/>
      <c r="D37" s="2"/>
      <c r="E37" s="2"/>
      <c r="F37" s="2"/>
      <c r="G37" s="2"/>
      <c r="H37" s="2"/>
      <c r="I37" s="148"/>
      <c r="J37" s="2"/>
      <c r="K37" s="2"/>
      <c r="L37" s="2"/>
      <c r="M37" s="148"/>
      <c r="N37" s="164"/>
      <c r="O37" s="2"/>
      <c r="P37" s="2"/>
      <c r="Q37" s="165"/>
      <c r="R37" s="165"/>
      <c r="S37" s="165"/>
      <c r="T37" s="165"/>
      <c r="U37" s="165"/>
      <c r="V37" s="165"/>
      <c r="W37" s="156"/>
      <c r="X37" s="156"/>
      <c r="Y37" s="156"/>
      <c r="Z37" s="156"/>
      <c r="AA37" s="156"/>
    </row>
    <row r="38" spans="2:27" ht="12" customHeight="1">
      <c r="B38" s="27" t="s">
        <v>347</v>
      </c>
      <c r="M38" s="27"/>
      <c r="N38" s="27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3:27" ht="12" customHeight="1">
      <c r="M39" s="27"/>
      <c r="N39" s="27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7:27" ht="12" customHeight="1"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</row>
    <row r="41" spans="17:27" ht="12" customHeight="1"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</row>
    <row r="42" spans="17:27" ht="12" customHeight="1"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</row>
    <row r="43" spans="17:27" ht="12" customHeight="1"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</row>
    <row r="44" spans="17:27" ht="12" customHeight="1"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</row>
    <row r="45" spans="17:27" ht="12" customHeight="1"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</row>
    <row r="46" spans="17:27" ht="12" customHeight="1"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</row>
    <row r="47" spans="17:27" ht="12" customHeight="1"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</row>
    <row r="48" spans="17:27" ht="12" customHeight="1"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</row>
    <row r="49" spans="17:27" ht="12" customHeight="1"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</row>
    <row r="50" spans="17:27" ht="12" customHeight="1"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</row>
    <row r="51" spans="17:27" ht="12" customHeight="1"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</row>
    <row r="52" spans="17:27" ht="12" customHeight="1"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</row>
    <row r="53" spans="17:27" ht="12" customHeight="1"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</row>
    <row r="54" spans="17:27" ht="12" customHeight="1"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</row>
    <row r="55" spans="17:27" ht="12" customHeight="1"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</row>
    <row r="56" spans="17:27" ht="12" customHeight="1"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</row>
    <row r="57" spans="17:27" ht="12" customHeight="1"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</row>
    <row r="58" spans="17:27" ht="12" customHeight="1"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</row>
    <row r="59" spans="17:27" ht="12" customHeight="1"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</row>
    <row r="60" spans="17:27" ht="12" customHeight="1"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</row>
    <row r="61" spans="17:27" ht="12" customHeight="1"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</row>
    <row r="62" spans="17:27" ht="12" customHeight="1"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</row>
    <row r="63" spans="17:27" ht="12" customHeight="1"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</row>
    <row r="64" spans="17:27" ht="12" customHeight="1"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</row>
    <row r="65" spans="17:27" ht="12" customHeight="1"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</row>
    <row r="66" spans="17:27" ht="12" customHeight="1"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</row>
    <row r="67" spans="17:27" ht="12" customHeight="1"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</row>
    <row r="68" spans="17:27" ht="12" customHeight="1"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</row>
    <row r="69" spans="17:27" ht="12" customHeight="1"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</row>
    <row r="70" spans="17:27" ht="12" customHeight="1"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</row>
    <row r="71" spans="17:27" ht="12" customHeight="1"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</row>
    <row r="72" spans="17:27" ht="12" customHeight="1"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</row>
    <row r="73" spans="17:27" ht="12" customHeight="1"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</row>
    <row r="74" spans="17:27" ht="12" customHeight="1"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</row>
    <row r="75" spans="17:27" ht="12" customHeight="1"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</row>
    <row r="76" spans="17:27" ht="12" customHeight="1"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</row>
    <row r="77" spans="17:27" ht="12" customHeight="1"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</row>
    <row r="78" spans="17:27" ht="12" customHeight="1"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</row>
    <row r="79" spans="17:27" ht="12" customHeight="1"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</row>
    <row r="80" spans="17:27" ht="12" customHeight="1"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</row>
    <row r="81" spans="17:27" ht="12" customHeight="1"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</row>
    <row r="82" spans="17:27" ht="12" customHeight="1"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</row>
    <row r="83" spans="17:27" ht="12" customHeight="1"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</row>
    <row r="84" spans="17:27" ht="12" customHeight="1"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</row>
    <row r="85" spans="17:27" ht="12" customHeight="1"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</row>
    <row r="86" spans="17:27" ht="12" customHeight="1"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</row>
    <row r="87" spans="17:27" ht="12" customHeight="1"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</row>
    <row r="88" spans="17:27" ht="12" customHeight="1"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</row>
    <row r="89" spans="17:27" ht="12" customHeight="1"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</row>
    <row r="90" spans="17:27" ht="12" customHeight="1"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</row>
    <row r="91" spans="17:27" ht="12" customHeight="1"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</row>
    <row r="92" spans="17:27" ht="12" customHeight="1"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</row>
    <row r="93" spans="17:27" ht="12" customHeight="1"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</row>
    <row r="94" spans="17:27" ht="12" customHeight="1"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</row>
    <row r="95" spans="17:27" ht="12" customHeight="1"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</row>
    <row r="96" spans="17:27" ht="12" customHeight="1"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</row>
    <row r="97" spans="17:27" ht="12" customHeight="1"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</row>
    <row r="98" spans="17:27" ht="12" customHeight="1"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</row>
    <row r="99" spans="17:27" ht="12" customHeight="1"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</row>
    <row r="100" spans="17:27" ht="12" customHeight="1"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</row>
    <row r="101" spans="17:27" ht="12" customHeight="1"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</row>
    <row r="102" spans="17:27" ht="12" customHeight="1"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</row>
    <row r="103" spans="17:27" ht="12" customHeight="1"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</row>
    <row r="104" spans="17:27" ht="12" customHeight="1"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</row>
    <row r="105" spans="17:27" ht="12" customHeight="1"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</row>
    <row r="106" spans="17:27" ht="12" customHeight="1"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</row>
    <row r="107" spans="17:27" ht="12" customHeight="1"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</row>
    <row r="108" spans="17:27" ht="12" customHeight="1"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</row>
    <row r="109" spans="17:27" ht="12" customHeight="1"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</row>
    <row r="110" spans="17:27" ht="12" customHeight="1"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</row>
    <row r="111" spans="17:27" ht="12" customHeight="1"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</row>
    <row r="112" spans="17:27" ht="12" customHeight="1"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</row>
    <row r="113" spans="17:27" ht="12" customHeight="1"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</row>
    <row r="114" spans="17:27" ht="12" customHeight="1"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</row>
    <row r="115" spans="17:27" ht="12" customHeight="1"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</row>
    <row r="116" spans="17:27" ht="12" customHeight="1"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</row>
    <row r="117" spans="17:27" ht="12" customHeight="1"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</row>
    <row r="118" spans="17:27" ht="12" customHeight="1"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</row>
    <row r="119" spans="17:27" ht="12" customHeight="1"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</row>
    <row r="120" spans="17:27" ht="12" customHeight="1"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</row>
    <row r="121" spans="17:27" ht="12" customHeight="1"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</row>
    <row r="122" spans="17:27" ht="12" customHeight="1"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</row>
    <row r="123" spans="17:27" ht="12" customHeight="1"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</row>
    <row r="124" spans="17:27" ht="12" customHeight="1"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</row>
    <row r="125" spans="17:27" ht="12" customHeight="1"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</row>
    <row r="126" spans="17:27" ht="12" customHeight="1"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</row>
    <row r="127" spans="17:27" ht="12" customHeight="1"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</row>
    <row r="128" spans="17:27" ht="12" customHeight="1"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</row>
    <row r="129" spans="17:27" ht="12" customHeight="1"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</row>
    <row r="130" spans="17:27" ht="12" customHeight="1"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</row>
    <row r="131" spans="17:27" ht="12" customHeight="1"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</row>
    <row r="132" spans="17:27" ht="12" customHeight="1"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</row>
    <row r="133" spans="17:27" ht="12" customHeight="1"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</row>
    <row r="134" spans="17:27" ht="12" customHeight="1"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</row>
    <row r="135" spans="17:27" ht="12" customHeight="1"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</row>
    <row r="136" spans="17:27" ht="12" customHeight="1"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</row>
    <row r="137" spans="17:27" ht="12" customHeight="1"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</row>
    <row r="138" spans="17:27" ht="12" customHeight="1"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</row>
    <row r="139" spans="17:27" ht="12" customHeight="1"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</row>
    <row r="140" spans="17:27" ht="12" customHeight="1"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</row>
    <row r="141" spans="17:27" ht="12" customHeight="1"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</row>
    <row r="142" spans="17:27" ht="12" customHeight="1"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</row>
    <row r="143" spans="17:27" ht="12" customHeight="1"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</row>
    <row r="144" spans="17:27" ht="12" customHeight="1"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</row>
    <row r="145" spans="17:27" ht="12" customHeight="1"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</row>
    <row r="146" spans="17:27" ht="12" customHeight="1"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</row>
    <row r="147" spans="17:27" ht="12" customHeight="1"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</row>
    <row r="148" spans="17:27" ht="12" customHeight="1"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</row>
    <row r="149" spans="17:27" ht="12" customHeight="1"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</row>
    <row r="150" spans="17:27" ht="12" customHeight="1"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</row>
    <row r="151" spans="17:27" ht="12" customHeight="1"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</row>
    <row r="152" spans="17:27" ht="12" customHeight="1"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</row>
    <row r="153" spans="17:27" ht="12" customHeight="1"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</row>
    <row r="154" spans="17:27" ht="12" customHeight="1"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</row>
    <row r="155" spans="17:27" ht="12" customHeight="1"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</row>
    <row r="156" spans="17:27" ht="12" customHeight="1"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</row>
    <row r="157" spans="17:27" ht="12" customHeight="1"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</row>
    <row r="158" spans="17:27" ht="12" customHeight="1"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</row>
    <row r="159" spans="17:27" ht="12" customHeight="1"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</row>
    <row r="160" spans="17:27" ht="12" customHeight="1"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</row>
    <row r="161" spans="17:27" ht="12" customHeight="1"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</row>
    <row r="162" spans="17:27" ht="12" customHeight="1"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</row>
    <row r="163" spans="17:27" ht="12" customHeight="1"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</row>
    <row r="164" spans="17:27" ht="12" customHeight="1"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</row>
    <row r="165" spans="17:27" ht="12" customHeight="1"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</row>
    <row r="166" spans="17:27" ht="12" customHeight="1"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</row>
    <row r="167" spans="17:27" ht="12" customHeight="1"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</row>
    <row r="168" spans="17:27" ht="12" customHeight="1"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</row>
    <row r="169" spans="17:27" ht="12" customHeight="1"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</row>
    <row r="170" spans="17:27" ht="12" customHeight="1"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</row>
    <row r="171" spans="17:27" ht="12" customHeight="1"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</row>
    <row r="172" spans="17:27" ht="12" customHeight="1"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</row>
    <row r="173" spans="17:27" ht="12" customHeight="1"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</row>
    <row r="174" spans="17:27" ht="12" customHeight="1"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</row>
    <row r="175" spans="17:27" ht="12" customHeight="1"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</row>
    <row r="176" spans="17:27" ht="12" customHeight="1"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</row>
    <row r="177" spans="17:27" ht="12" customHeight="1"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</row>
    <row r="178" spans="17:27" ht="12" customHeight="1"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</row>
    <row r="179" spans="17:27" ht="12" customHeight="1"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</row>
    <row r="180" spans="17:27" ht="12" customHeight="1"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</row>
    <row r="181" spans="17:27" ht="12" customHeight="1"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</row>
    <row r="182" spans="17:27" ht="12" customHeight="1"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</row>
    <row r="183" spans="17:27" ht="12" customHeight="1"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</row>
    <row r="184" spans="17:27" ht="12" customHeight="1"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</row>
    <row r="185" spans="17:27" ht="12" customHeight="1"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</row>
    <row r="186" spans="17:27" ht="12" customHeight="1"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</row>
    <row r="187" spans="17:27" ht="12" customHeight="1"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</row>
    <row r="188" spans="17:27" ht="12" customHeight="1"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</row>
    <row r="189" spans="17:27" ht="12" customHeight="1"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</row>
    <row r="190" spans="17:27" ht="12" customHeight="1"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</row>
    <row r="191" spans="17:27" ht="12" customHeight="1"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</row>
    <row r="192" spans="17:27" ht="12" customHeight="1"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</row>
    <row r="193" spans="17:27" ht="12" customHeight="1"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</row>
    <row r="194" spans="17:27" ht="12" customHeight="1"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</row>
    <row r="195" spans="17:27" ht="12" customHeight="1"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</row>
    <row r="196" spans="17:27" ht="12" customHeight="1"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</row>
    <row r="197" spans="17:27" ht="12" customHeight="1"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</row>
    <row r="198" spans="17:27" ht="12" customHeight="1"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</row>
    <row r="199" spans="17:27" ht="12" customHeight="1"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</row>
    <row r="200" spans="17:27" ht="12" customHeight="1"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</row>
    <row r="201" spans="17:27" ht="12" customHeight="1"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</row>
    <row r="202" spans="17:27" ht="12" customHeight="1"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</row>
    <row r="203" spans="17:27" ht="12" customHeight="1"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</row>
    <row r="204" spans="17:27" ht="12" customHeight="1"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</row>
    <row r="205" spans="17:27" ht="12" customHeight="1"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</row>
    <row r="206" spans="17:27" ht="12" customHeight="1"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</row>
    <row r="207" spans="17:27" ht="12" customHeight="1"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</row>
    <row r="208" spans="17:27" ht="12" customHeight="1"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</row>
    <row r="209" spans="17:27" ht="12" customHeight="1"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</row>
    <row r="210" spans="17:27" ht="12" customHeight="1"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</row>
    <row r="211" spans="17:27" ht="12" customHeight="1"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</row>
    <row r="212" spans="17:27" ht="12" customHeight="1"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</row>
    <row r="213" spans="17:27" ht="12" customHeight="1"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</row>
    <row r="214" spans="17:27" ht="12" customHeight="1"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</row>
    <row r="215" spans="17:27" ht="12" customHeight="1"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</row>
    <row r="216" spans="17:27" ht="12" customHeight="1"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</row>
    <row r="217" spans="17:27" ht="12" customHeight="1"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</row>
    <row r="218" spans="17:27" ht="12" customHeight="1"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</row>
    <row r="219" spans="17:27" ht="12" customHeight="1"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</row>
    <row r="220" spans="17:27" ht="12" customHeight="1"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</row>
    <row r="221" spans="17:27" ht="12" customHeight="1"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</row>
    <row r="222" spans="17:27" ht="12" customHeight="1"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</row>
    <row r="223" spans="17:27" ht="12" customHeight="1"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</row>
    <row r="224" spans="17:27" ht="12" customHeight="1"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</row>
    <row r="225" spans="17:27" ht="12" customHeight="1"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</row>
    <row r="226" spans="17:27" ht="12" customHeight="1"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</row>
    <row r="227" spans="17:27" ht="12" customHeight="1"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</row>
    <row r="228" spans="17:27" ht="12" customHeight="1"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</row>
    <row r="229" spans="17:27" ht="12" customHeight="1"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</row>
    <row r="230" spans="17:27" ht="12" customHeight="1"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</row>
    <row r="231" spans="17:27" ht="12" customHeight="1"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</row>
    <row r="232" spans="17:27" ht="12" customHeight="1"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</row>
    <row r="233" spans="17:27" ht="12" customHeight="1"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</row>
    <row r="234" spans="17:27" ht="12" customHeight="1"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</row>
    <row r="235" spans="17:27" ht="12" customHeight="1"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</row>
    <row r="236" spans="17:27" ht="12" customHeight="1"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</row>
    <row r="237" spans="17:27" ht="12" customHeight="1"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</row>
    <row r="238" spans="17:27" ht="12" customHeight="1"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</row>
    <row r="239" spans="17:27" ht="12" customHeight="1"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</row>
    <row r="240" spans="17:27" ht="12" customHeight="1"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</row>
    <row r="241" spans="17:27" ht="12" customHeight="1"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</row>
    <row r="242" spans="17:27" ht="12" customHeight="1"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</row>
    <row r="243" spans="17:27" ht="12" customHeight="1"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</row>
    <row r="244" spans="17:27" ht="12" customHeight="1"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</row>
    <row r="245" spans="17:27" ht="12" customHeight="1"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</row>
    <row r="246" spans="17:27" ht="12" customHeight="1"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</row>
    <row r="247" spans="17:27" ht="12" customHeight="1"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</row>
    <row r="248" spans="17:27" ht="12" customHeight="1"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</row>
    <row r="249" spans="17:27" ht="12" customHeight="1"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</row>
    <row r="250" spans="17:27" ht="12" customHeight="1"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</row>
    <row r="251" spans="17:27" ht="12" customHeight="1"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</row>
    <row r="252" spans="17:27" ht="12" customHeight="1"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</row>
    <row r="253" spans="17:27" ht="12" customHeight="1"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</row>
    <row r="254" spans="17:27" ht="12" customHeight="1"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</row>
    <row r="255" spans="17:27" ht="12" customHeight="1"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</row>
    <row r="256" spans="17:27" ht="12" customHeight="1"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</row>
    <row r="257" spans="17:27" ht="12" customHeight="1"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</row>
    <row r="258" spans="17:27" ht="12" customHeight="1"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</row>
    <row r="259" spans="17:27" ht="12" customHeight="1"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</row>
    <row r="260" spans="17:27" ht="12" customHeight="1"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</row>
    <row r="261" spans="17:27" ht="12" customHeight="1"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</row>
    <row r="262" spans="17:27" ht="12" customHeight="1"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</row>
    <row r="263" spans="17:27" ht="12" customHeight="1"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</row>
    <row r="264" spans="17:27" ht="12" customHeight="1"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</row>
    <row r="265" spans="17:27" ht="12" customHeight="1"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</row>
    <row r="266" spans="17:27" ht="12" customHeight="1"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</row>
    <row r="267" spans="17:27" ht="12" customHeight="1"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</row>
    <row r="268" spans="17:27" ht="12" customHeight="1"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</row>
    <row r="269" spans="17:27" ht="12" customHeight="1"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</row>
    <row r="270" spans="17:27" ht="12" customHeight="1"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</row>
    <row r="271" spans="17:27" ht="12" customHeight="1"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</row>
    <row r="272" spans="17:27" ht="12" customHeight="1"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</row>
    <row r="273" spans="17:27" ht="12" customHeight="1"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</row>
    <row r="274" spans="17:27" ht="12" customHeight="1"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</row>
    <row r="275" spans="17:27" ht="12" customHeight="1"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</row>
    <row r="276" spans="17:27" ht="12" customHeight="1"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</row>
    <row r="277" spans="17:27" ht="12" customHeight="1"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</row>
    <row r="278" spans="17:27" ht="12" customHeight="1"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</row>
    <row r="279" spans="17:27" ht="12" customHeight="1"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</row>
    <row r="280" spans="17:27" ht="12" customHeight="1"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</row>
    <row r="281" spans="17:27" ht="12" customHeight="1"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</row>
    <row r="282" spans="17:27" ht="12" customHeight="1"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</row>
    <row r="283" spans="17:27" ht="12" customHeight="1"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</row>
    <row r="284" spans="17:27" ht="12" customHeight="1"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</row>
    <row r="285" spans="17:27" ht="12" customHeight="1"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</row>
    <row r="286" spans="17:27" ht="12" customHeight="1"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</row>
    <row r="287" spans="17:27" ht="12" customHeight="1"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</row>
    <row r="288" spans="17:27" ht="12" customHeight="1"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</row>
    <row r="289" spans="17:27" ht="12" customHeight="1"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</row>
    <row r="290" spans="17:27" ht="12" customHeight="1"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</row>
    <row r="291" spans="17:27" ht="12" customHeight="1"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</row>
    <row r="292" spans="17:27" ht="12" customHeight="1"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</row>
    <row r="293" spans="17:27" ht="12" customHeight="1"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</row>
    <row r="294" spans="17:27" ht="12" customHeight="1"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</row>
    <row r="295" spans="17:27" ht="12" customHeight="1"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</row>
    <row r="296" spans="17:27" ht="12" customHeight="1"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</row>
    <row r="297" spans="17:27" ht="12" customHeight="1"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</row>
    <row r="298" spans="17:27" ht="12" customHeight="1"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</row>
    <row r="299" spans="17:27" ht="12" customHeight="1"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</row>
    <row r="300" spans="17:27" ht="12" customHeight="1"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</row>
    <row r="301" spans="17:27" ht="12" customHeight="1"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</row>
    <row r="302" spans="17:27" ht="12" customHeight="1"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</row>
    <row r="303" spans="17:27" ht="12" customHeight="1"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</row>
    <row r="304" spans="17:27" ht="12" customHeight="1"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</row>
    <row r="305" spans="17:27" ht="12" customHeight="1"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</row>
    <row r="306" spans="17:27" ht="12" customHeight="1"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</row>
    <row r="307" spans="17:27" ht="12" customHeight="1"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</row>
    <row r="308" spans="17:27" ht="12" customHeight="1"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</row>
    <row r="309" spans="17:27" ht="12" customHeight="1"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</row>
    <row r="310" spans="17:27" ht="12" customHeight="1"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</row>
    <row r="311" spans="17:27" ht="12" customHeight="1"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</row>
    <row r="312" spans="17:27" ht="12" customHeight="1"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</row>
    <row r="313" spans="17:27" ht="12" customHeight="1"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</row>
    <row r="314" spans="17:27" ht="12" customHeight="1"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</row>
    <row r="315" spans="17:27" ht="12" customHeight="1"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</row>
    <row r="316" spans="17:27" ht="12" customHeight="1"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</row>
    <row r="317" spans="17:27" ht="12" customHeight="1"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</row>
    <row r="318" spans="17:27" ht="12" customHeight="1"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</row>
    <row r="319" spans="17:27" ht="12" customHeight="1"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</row>
    <row r="320" spans="17:27" ht="12" customHeight="1"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</row>
    <row r="321" spans="17:27" ht="12" customHeight="1"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</row>
    <row r="322" spans="17:27" ht="12" customHeight="1"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</row>
    <row r="323" spans="17:27" ht="12" customHeight="1"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</row>
    <row r="324" spans="17:27" ht="12" customHeight="1"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</row>
    <row r="325" spans="17:27" ht="12" customHeight="1"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</row>
    <row r="326" spans="17:27" ht="12" customHeight="1"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</row>
    <row r="327" spans="17:27" ht="12" customHeight="1"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</row>
    <row r="328" spans="17:27" ht="12" customHeight="1"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</row>
    <row r="329" spans="17:27" ht="12" customHeight="1"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</row>
    <row r="330" spans="17:27" ht="12" customHeight="1"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</row>
    <row r="331" spans="17:27" ht="12" customHeight="1"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</row>
    <row r="332" spans="17:27" ht="12" customHeight="1"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</row>
    <row r="333" spans="17:27" ht="12" customHeight="1"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</row>
    <row r="334" spans="17:27" ht="12" customHeight="1"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</row>
    <row r="335" spans="17:27" ht="12" customHeight="1"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</row>
    <row r="336" spans="17:27" ht="12" customHeight="1"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</row>
    <row r="337" spans="17:27" ht="12" customHeight="1"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</row>
    <row r="338" spans="17:27" ht="12" customHeight="1"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</row>
    <row r="339" spans="17:27" ht="12" customHeight="1"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</row>
    <row r="340" spans="17:27" ht="12" customHeight="1"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</row>
    <row r="341" spans="17:27" ht="12" customHeight="1"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</row>
    <row r="342" spans="17:27" ht="12" customHeight="1"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</row>
    <row r="343" spans="17:27" ht="12" customHeight="1"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</row>
    <row r="344" spans="17:27" ht="12" customHeight="1"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</row>
    <row r="345" spans="17:27" ht="12" customHeight="1"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</row>
    <row r="346" spans="17:27" ht="12" customHeight="1"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</row>
    <row r="347" spans="17:27" ht="12" customHeight="1"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</row>
    <row r="348" spans="17:27" ht="12" customHeight="1"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</row>
    <row r="349" spans="17:27" ht="12" customHeight="1"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</row>
    <row r="350" spans="17:27" ht="12" customHeight="1"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</row>
    <row r="351" spans="17:27" ht="12" customHeight="1"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</row>
    <row r="352" spans="17:27" ht="12" customHeight="1"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</row>
    <row r="353" spans="17:27" ht="12" customHeight="1"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</row>
    <row r="354" spans="17:27" ht="12" customHeight="1"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</row>
    <row r="355" spans="17:27" ht="12" customHeight="1"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</row>
    <row r="356" spans="17:27" ht="12" customHeight="1"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</row>
    <row r="357" spans="17:27" ht="12" customHeight="1"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</row>
    <row r="358" spans="17:27" ht="12" customHeight="1"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</row>
    <row r="359" spans="17:27" ht="12" customHeight="1"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</row>
    <row r="360" spans="17:27" ht="12" customHeight="1"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</row>
    <row r="361" spans="17:27" ht="12" customHeight="1"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</row>
    <row r="362" spans="17:27" ht="12" customHeight="1"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</row>
    <row r="363" spans="17:27" ht="12" customHeight="1"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</row>
    <row r="364" spans="17:27" ht="12" customHeight="1"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</row>
    <row r="365" spans="17:27" ht="12" customHeight="1"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</row>
    <row r="366" spans="17:27" ht="12" customHeight="1"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</row>
    <row r="367" spans="17:27" ht="12" customHeight="1"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</row>
    <row r="368" spans="17:27" ht="12" customHeight="1"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</row>
    <row r="369" spans="17:27" ht="12" customHeight="1"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</row>
    <row r="370" spans="17:27" ht="12" customHeight="1"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</row>
    <row r="371" spans="17:27" ht="12" customHeight="1"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</row>
    <row r="372" spans="17:27" ht="12" customHeight="1"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</row>
    <row r="373" spans="17:27" ht="12" customHeight="1"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</row>
    <row r="374" spans="17:27" ht="12" customHeight="1"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</row>
    <row r="375" spans="17:27" ht="12" customHeight="1"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</row>
    <row r="376" spans="17:27" ht="12" customHeight="1"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</row>
    <row r="377" spans="17:27" ht="12" customHeight="1"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</row>
    <row r="378" spans="17:27" ht="12" customHeight="1"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</row>
    <row r="379" spans="17:27" ht="12" customHeight="1"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</row>
    <row r="380" spans="17:27" ht="12" customHeight="1"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</row>
    <row r="381" spans="17:27" ht="12" customHeight="1"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</row>
    <row r="382" spans="17:27" ht="12" customHeight="1"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</row>
    <row r="383" spans="17:27" ht="12" customHeight="1"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</row>
    <row r="384" spans="17:27" ht="12" customHeight="1"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</row>
    <row r="385" spans="17:27" ht="12" customHeight="1"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</row>
    <row r="386" spans="17:27" ht="12" customHeight="1"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</row>
    <row r="387" spans="17:27" ht="12" customHeight="1"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</row>
    <row r="388" spans="17:27" ht="12" customHeight="1"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</row>
    <row r="389" spans="17:27" ht="12" customHeight="1"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</row>
    <row r="390" spans="17:27" ht="12" customHeight="1"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</row>
    <row r="391" spans="17:27" ht="12" customHeight="1"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</row>
    <row r="392" spans="17:27" ht="12" customHeight="1"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</row>
    <row r="393" spans="17:27" ht="12" customHeight="1"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</row>
    <row r="394" spans="17:27" ht="12" customHeight="1"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</row>
    <row r="395" spans="17:27" ht="12" customHeight="1"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</row>
    <row r="396" spans="17:27" ht="12" customHeight="1"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</row>
    <row r="397" spans="17:27" ht="12" customHeight="1"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</row>
    <row r="398" spans="17:27" ht="12" customHeight="1"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</row>
    <row r="399" spans="17:27" ht="12" customHeight="1"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</row>
    <row r="400" spans="17:27" ht="12" customHeight="1"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</row>
    <row r="401" spans="17:27" ht="12" customHeight="1"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</row>
    <row r="402" spans="17:27" ht="12" customHeight="1"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</row>
    <row r="403" spans="17:27" ht="12" customHeight="1"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</row>
    <row r="404" spans="17:27" ht="12" customHeight="1"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</row>
    <row r="405" spans="17:27" ht="12" customHeight="1"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</row>
    <row r="406" spans="17:27" ht="12" customHeight="1"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</row>
    <row r="407" spans="17:27" ht="12" customHeight="1"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</row>
    <row r="408" spans="17:27" ht="12" customHeight="1"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</row>
    <row r="409" spans="17:27" ht="12" customHeight="1"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</row>
    <row r="410" spans="17:27" ht="12" customHeight="1"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</row>
    <row r="411" spans="17:27" ht="12" customHeight="1"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</row>
    <row r="412" spans="17:27" ht="12" customHeight="1"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</row>
    <row r="413" spans="17:27" ht="12" customHeight="1"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</row>
    <row r="414" spans="17:27" ht="12" customHeight="1"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</row>
    <row r="415" spans="17:27" ht="12" customHeight="1"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</row>
    <row r="416" spans="17:27" ht="12" customHeight="1"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</row>
    <row r="417" spans="17:27" ht="12" customHeight="1"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</row>
    <row r="418" spans="17:27" ht="12" customHeight="1"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</row>
    <row r="419" spans="17:27" ht="12" customHeight="1"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</row>
    <row r="420" spans="17:27" ht="12" customHeight="1"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</row>
    <row r="421" spans="17:27" ht="12" customHeight="1"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</row>
    <row r="422" spans="17:27" ht="12" customHeight="1"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</row>
    <row r="423" spans="17:27" ht="12" customHeight="1"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</row>
    <row r="424" spans="17:27" ht="12" customHeight="1"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</row>
    <row r="425" spans="17:27" ht="12" customHeight="1"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</row>
    <row r="426" spans="17:27" ht="12" customHeight="1"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</row>
    <row r="427" spans="17:27" ht="12" customHeight="1"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</row>
    <row r="428" spans="17:27" ht="12" customHeight="1"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</row>
    <row r="429" spans="17:27" ht="12" customHeight="1"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</row>
    <row r="430" spans="17:27" ht="12" customHeight="1"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</row>
    <row r="431" spans="17:27" ht="12" customHeight="1"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</row>
    <row r="432" spans="17:27" ht="12" customHeight="1"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</row>
    <row r="433" spans="17:27" ht="12" customHeight="1"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</row>
    <row r="434" spans="17:27" ht="12" customHeight="1"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</row>
    <row r="435" spans="17:27" ht="12" customHeight="1"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</row>
    <row r="436" spans="17:27" ht="12" customHeight="1"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</row>
    <row r="437" spans="17:27" ht="12" customHeight="1"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  <c r="AA437" s="156"/>
    </row>
    <row r="438" spans="17:27" ht="12" customHeight="1"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</row>
    <row r="439" spans="17:27" ht="12" customHeight="1"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</row>
    <row r="440" spans="17:27" ht="12" customHeight="1"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</row>
    <row r="441" spans="17:27" ht="12" customHeight="1"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</row>
    <row r="442" spans="17:27" ht="12" customHeight="1"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</row>
    <row r="443" spans="17:27" ht="12" customHeight="1"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</row>
    <row r="444" spans="17:27" ht="12" customHeight="1"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</row>
    <row r="445" spans="17:27" ht="12" customHeight="1"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</row>
    <row r="446" spans="17:27" ht="12" customHeight="1"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</row>
    <row r="447" spans="17:27" ht="12" customHeight="1"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</row>
    <row r="448" spans="17:27" ht="12" customHeight="1"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</row>
    <row r="449" spans="17:27" ht="12" customHeight="1"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</row>
    <row r="450" spans="17:27" ht="12" customHeight="1"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</row>
    <row r="451" spans="17:27" ht="12" customHeight="1"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</row>
    <row r="452" spans="17:27" ht="12" customHeight="1"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</row>
    <row r="453" spans="17:27" ht="12" customHeight="1"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</row>
    <row r="454" spans="17:27" ht="12" customHeight="1"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</row>
    <row r="455" spans="17:27" ht="12" customHeight="1"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</row>
    <row r="456" spans="17:27" ht="12" customHeight="1"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</row>
    <row r="457" spans="17:27" ht="12" customHeight="1"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</row>
    <row r="458" spans="17:27" ht="12" customHeight="1"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</row>
    <row r="459" spans="17:27" ht="12" customHeight="1"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</row>
    <row r="460" spans="17:27" ht="12" customHeight="1"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</row>
    <row r="461" spans="17:27" ht="12" customHeight="1"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</row>
    <row r="462" spans="17:27" ht="12" customHeight="1"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</row>
    <row r="463" spans="17:27" ht="12" customHeight="1"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</row>
    <row r="464" spans="17:27" ht="12" customHeight="1"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</row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</sheetData>
  <sheetProtection/>
  <mergeCells count="17">
    <mergeCell ref="E5:P5"/>
    <mergeCell ref="A3:V3"/>
    <mergeCell ref="A5:A7"/>
    <mergeCell ref="B5:B7"/>
    <mergeCell ref="C5:D6"/>
    <mergeCell ref="I6:J6"/>
    <mergeCell ref="G6:H6"/>
    <mergeCell ref="A2:V2"/>
    <mergeCell ref="E6:F6"/>
    <mergeCell ref="T1:V1"/>
    <mergeCell ref="K6:L6"/>
    <mergeCell ref="M6:N6"/>
    <mergeCell ref="O6:P6"/>
    <mergeCell ref="Q5:R6"/>
    <mergeCell ref="S5:V5"/>
    <mergeCell ref="S6:T6"/>
    <mergeCell ref="U6:V6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8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7.7109375" style="0" customWidth="1"/>
    <col min="3" max="7" width="8.7109375" style="0" customWidth="1"/>
    <col min="8" max="8" width="9.8515625" style="0" customWidth="1"/>
    <col min="9" max="16" width="8.7109375" style="0" customWidth="1"/>
    <col min="17" max="17" width="1.1484375" style="0" customWidth="1"/>
    <col min="18" max="18" width="1.28515625" style="0" customWidth="1"/>
    <col min="19" max="19" width="0.9921875" style="0" customWidth="1"/>
    <col min="20" max="21" width="1.421875" style="0" customWidth="1"/>
    <col min="22" max="22" width="1.1484375" style="0" customWidth="1"/>
  </cols>
  <sheetData>
    <row r="1" spans="1:15" ht="14.25" customHeight="1">
      <c r="A1" s="168"/>
      <c r="O1" s="154" t="s">
        <v>362</v>
      </c>
    </row>
    <row r="2" spans="1:16" ht="20.25" customHeight="1">
      <c r="A2" s="329" t="s">
        <v>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15.75" customHeight="1">
      <c r="A3" s="329" t="s">
        <v>355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4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spans="1:16" ht="12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7" ht="66.75" customHeight="1">
      <c r="A6" s="330" t="s">
        <v>28</v>
      </c>
      <c r="B6" s="330" t="s">
        <v>97</v>
      </c>
      <c r="C6" s="267" t="s">
        <v>357</v>
      </c>
      <c r="D6" s="267"/>
      <c r="E6" s="267" t="s">
        <v>358</v>
      </c>
      <c r="F6" s="267"/>
      <c r="G6" s="267"/>
      <c r="H6" s="267"/>
      <c r="I6" s="267" t="s">
        <v>360</v>
      </c>
      <c r="J6" s="267"/>
      <c r="K6" s="267"/>
      <c r="L6" s="267"/>
      <c r="M6" s="267" t="s">
        <v>361</v>
      </c>
      <c r="N6" s="267"/>
      <c r="O6" s="267"/>
      <c r="P6" s="267"/>
      <c r="Q6" s="6"/>
    </row>
    <row r="7" spans="1:17" ht="21" customHeight="1">
      <c r="A7" s="330"/>
      <c r="B7" s="330"/>
      <c r="C7" s="267">
        <v>2020</v>
      </c>
      <c r="D7" s="267">
        <v>2021</v>
      </c>
      <c r="E7" s="251">
        <v>2020</v>
      </c>
      <c r="F7" s="251"/>
      <c r="G7" s="251">
        <v>2021</v>
      </c>
      <c r="H7" s="251"/>
      <c r="I7" s="251">
        <v>2020</v>
      </c>
      <c r="J7" s="251"/>
      <c r="K7" s="251">
        <v>2021</v>
      </c>
      <c r="L7" s="251"/>
      <c r="M7" s="251">
        <v>2020</v>
      </c>
      <c r="N7" s="251"/>
      <c r="O7" s="251">
        <v>2021</v>
      </c>
      <c r="P7" s="251"/>
      <c r="Q7" s="6"/>
    </row>
    <row r="8" spans="1:17" ht="35.25" customHeight="1">
      <c r="A8" s="330"/>
      <c r="B8" s="330"/>
      <c r="C8" s="267"/>
      <c r="D8" s="267"/>
      <c r="E8" s="11" t="s">
        <v>339</v>
      </c>
      <c r="F8" s="162" t="s">
        <v>340</v>
      </c>
      <c r="G8" s="11" t="s">
        <v>339</v>
      </c>
      <c r="H8" s="162" t="s">
        <v>359</v>
      </c>
      <c r="I8" s="11" t="s">
        <v>339</v>
      </c>
      <c r="J8" s="162" t="s">
        <v>340</v>
      </c>
      <c r="K8" s="11" t="s">
        <v>339</v>
      </c>
      <c r="L8" s="162" t="s">
        <v>340</v>
      </c>
      <c r="M8" s="11" t="s">
        <v>339</v>
      </c>
      <c r="N8" s="162" t="s">
        <v>359</v>
      </c>
      <c r="O8" s="11" t="s">
        <v>339</v>
      </c>
      <c r="P8" s="162" t="s">
        <v>340</v>
      </c>
      <c r="Q8" s="6"/>
    </row>
    <row r="9" spans="1:17" ht="12" customHeight="1">
      <c r="A9" s="144" t="s">
        <v>29</v>
      </c>
      <c r="B9" s="144" t="s">
        <v>31</v>
      </c>
      <c r="C9" s="12">
        <v>1</v>
      </c>
      <c r="D9" s="12">
        <v>2</v>
      </c>
      <c r="E9" s="12">
        <v>3</v>
      </c>
      <c r="F9" s="112">
        <v>4</v>
      </c>
      <c r="G9" s="12">
        <v>5</v>
      </c>
      <c r="H9" s="112">
        <v>6</v>
      </c>
      <c r="I9" s="12">
        <v>7</v>
      </c>
      <c r="J9" s="112">
        <v>8</v>
      </c>
      <c r="K9" s="12">
        <v>9</v>
      </c>
      <c r="L9" s="112">
        <v>10</v>
      </c>
      <c r="M9" s="12">
        <v>11</v>
      </c>
      <c r="N9" s="112">
        <v>12</v>
      </c>
      <c r="O9" s="12">
        <v>13</v>
      </c>
      <c r="P9" s="112">
        <v>14</v>
      </c>
      <c r="Q9" s="6"/>
    </row>
    <row r="10" spans="1:25" ht="12" customHeight="1">
      <c r="A10" s="12">
        <v>1</v>
      </c>
      <c r="B10" s="170" t="s">
        <v>346</v>
      </c>
      <c r="C10" s="161"/>
      <c r="D10" s="161"/>
      <c r="E10" s="161"/>
      <c r="F10" s="121"/>
      <c r="G10" s="161"/>
      <c r="H10" s="121"/>
      <c r="I10" s="161"/>
      <c r="J10" s="121"/>
      <c r="K10" s="161"/>
      <c r="L10" s="121"/>
      <c r="M10" s="118"/>
      <c r="N10" s="121"/>
      <c r="O10" s="118"/>
      <c r="P10" s="121"/>
      <c r="Q10" s="155"/>
      <c r="R10" s="156"/>
      <c r="S10" s="156"/>
      <c r="T10" s="156"/>
      <c r="U10" s="156"/>
      <c r="V10" s="156"/>
      <c r="W10" s="156"/>
      <c r="X10" s="156"/>
      <c r="Y10" s="156"/>
    </row>
    <row r="11" spans="1:25" ht="12" customHeight="1">
      <c r="A11" s="12">
        <v>2</v>
      </c>
      <c r="B11" s="170" t="s">
        <v>312</v>
      </c>
      <c r="C11" s="161">
        <v>142</v>
      </c>
      <c r="D11" s="161">
        <v>109</v>
      </c>
      <c r="E11" s="161">
        <v>4</v>
      </c>
      <c r="F11" s="121">
        <f aca="true" t="shared" si="0" ref="F11:F35">IF(C11=0,IF(E11=0,0,100),Q11)</f>
        <v>2.816901408450704</v>
      </c>
      <c r="G11" s="161">
        <v>7</v>
      </c>
      <c r="H11" s="121">
        <f aca="true" t="shared" si="1" ref="H11:H35">IF(D11=0,IF(G11=0,0,100),R11)</f>
        <v>6.422018348623853</v>
      </c>
      <c r="I11" s="161">
        <v>14</v>
      </c>
      <c r="J11" s="121">
        <f aca="true" t="shared" si="2" ref="J11:J35">IF(C11=0,IF(I11=0,0,100),S11)</f>
        <v>9.859154929577464</v>
      </c>
      <c r="K11" s="161">
        <v>9</v>
      </c>
      <c r="L11" s="121">
        <f aca="true" t="shared" si="3" ref="L11:L35">IF(D11=0,IF(K11=0,0,100),T11)</f>
        <v>8.256880733944953</v>
      </c>
      <c r="M11" s="118">
        <f aca="true" t="shared" si="4" ref="M11:M35">E11+I11</f>
        <v>18</v>
      </c>
      <c r="N11" s="121">
        <f aca="true" t="shared" si="5" ref="N11:N35">IF(C11=0,IF(M11=0,0,100),U11)</f>
        <v>12.67605633802817</v>
      </c>
      <c r="O11" s="118">
        <f aca="true" t="shared" si="6" ref="O11:O35">G11+K11</f>
        <v>16</v>
      </c>
      <c r="P11" s="121">
        <f aca="true" t="shared" si="7" ref="P11:P35">IF(D11=0,IF(O11=0,0,100),V11)</f>
        <v>14.678899082568808</v>
      </c>
      <c r="Q11" s="155">
        <f aca="true" t="shared" si="8" ref="Q11:Q37">IF(C11=0,0,SUM(E11*100/C11))</f>
        <v>2.816901408450704</v>
      </c>
      <c r="R11" s="156">
        <f aca="true" t="shared" si="9" ref="R11:R37">IF(D11=0,0,SUM(G11*100/D11))</f>
        <v>6.422018348623853</v>
      </c>
      <c r="S11" s="156">
        <f aca="true" t="shared" si="10" ref="S11:S37">IF(C11=0,0,SUM(I11*100/C11))</f>
        <v>9.859154929577464</v>
      </c>
      <c r="T11" s="156">
        <f aca="true" t="shared" si="11" ref="T11:T37">IF(D11=0,0,SUM(K11*100/D11))</f>
        <v>8.256880733944953</v>
      </c>
      <c r="U11" s="156">
        <f aca="true" t="shared" si="12" ref="U11:U37">IF(C11=0,0,SUM(M11*100/C11))</f>
        <v>12.67605633802817</v>
      </c>
      <c r="V11" s="156">
        <f aca="true" t="shared" si="13" ref="V11:V37">IF(D11=0,0,SUM(O11*100/D11))</f>
        <v>14.678899082568808</v>
      </c>
      <c r="W11" s="156"/>
      <c r="X11" s="156"/>
      <c r="Y11" s="156"/>
    </row>
    <row r="12" spans="1:25" ht="12" customHeight="1">
      <c r="A12" s="12">
        <v>3</v>
      </c>
      <c r="B12" s="170" t="s">
        <v>313</v>
      </c>
      <c r="C12" s="161">
        <v>77</v>
      </c>
      <c r="D12" s="161">
        <v>78</v>
      </c>
      <c r="E12" s="161"/>
      <c r="F12" s="121">
        <f t="shared" si="0"/>
        <v>0</v>
      </c>
      <c r="G12" s="161">
        <v>1</v>
      </c>
      <c r="H12" s="121">
        <f t="shared" si="1"/>
        <v>1.2820512820512822</v>
      </c>
      <c r="I12" s="161">
        <v>5</v>
      </c>
      <c r="J12" s="121">
        <f t="shared" si="2"/>
        <v>6.4935064935064934</v>
      </c>
      <c r="K12" s="161">
        <v>7</v>
      </c>
      <c r="L12" s="121">
        <f t="shared" si="3"/>
        <v>8.974358974358974</v>
      </c>
      <c r="M12" s="118">
        <f t="shared" si="4"/>
        <v>5</v>
      </c>
      <c r="N12" s="121">
        <f t="shared" si="5"/>
        <v>6.4935064935064934</v>
      </c>
      <c r="O12" s="118">
        <f t="shared" si="6"/>
        <v>8</v>
      </c>
      <c r="P12" s="121">
        <f t="shared" si="7"/>
        <v>10.256410256410257</v>
      </c>
      <c r="Q12" s="155">
        <f t="shared" si="8"/>
        <v>0</v>
      </c>
      <c r="R12" s="156">
        <f t="shared" si="9"/>
        <v>1.2820512820512822</v>
      </c>
      <c r="S12" s="156">
        <f t="shared" si="10"/>
        <v>6.4935064935064934</v>
      </c>
      <c r="T12" s="156">
        <f t="shared" si="11"/>
        <v>8.974358974358974</v>
      </c>
      <c r="U12" s="156">
        <f t="shared" si="12"/>
        <v>6.4935064935064934</v>
      </c>
      <c r="V12" s="156">
        <f t="shared" si="13"/>
        <v>10.256410256410257</v>
      </c>
      <c r="W12" s="156"/>
      <c r="X12" s="156"/>
      <c r="Y12" s="156"/>
    </row>
    <row r="13" spans="1:25" ht="12" customHeight="1">
      <c r="A13" s="12">
        <v>4</v>
      </c>
      <c r="B13" s="170" t="s">
        <v>314</v>
      </c>
      <c r="C13" s="161">
        <v>180</v>
      </c>
      <c r="D13" s="161">
        <v>158</v>
      </c>
      <c r="E13" s="161">
        <v>10</v>
      </c>
      <c r="F13" s="121">
        <f t="shared" si="0"/>
        <v>5.555555555555555</v>
      </c>
      <c r="G13" s="161">
        <v>2</v>
      </c>
      <c r="H13" s="121">
        <f t="shared" si="1"/>
        <v>1.2658227848101267</v>
      </c>
      <c r="I13" s="161">
        <v>8</v>
      </c>
      <c r="J13" s="121">
        <f t="shared" si="2"/>
        <v>4.444444444444445</v>
      </c>
      <c r="K13" s="161">
        <v>11</v>
      </c>
      <c r="L13" s="121">
        <f t="shared" si="3"/>
        <v>6.962025316455696</v>
      </c>
      <c r="M13" s="118">
        <f t="shared" si="4"/>
        <v>18</v>
      </c>
      <c r="N13" s="121">
        <f t="shared" si="5"/>
        <v>10</v>
      </c>
      <c r="O13" s="118">
        <f t="shared" si="6"/>
        <v>13</v>
      </c>
      <c r="P13" s="121">
        <f t="shared" si="7"/>
        <v>8.227848101265822</v>
      </c>
      <c r="Q13" s="155">
        <f t="shared" si="8"/>
        <v>5.555555555555555</v>
      </c>
      <c r="R13" s="156">
        <f t="shared" si="9"/>
        <v>1.2658227848101267</v>
      </c>
      <c r="S13" s="156">
        <f t="shared" si="10"/>
        <v>4.444444444444445</v>
      </c>
      <c r="T13" s="156">
        <f t="shared" si="11"/>
        <v>6.962025316455696</v>
      </c>
      <c r="U13" s="156">
        <f t="shared" si="12"/>
        <v>10</v>
      </c>
      <c r="V13" s="156">
        <f t="shared" si="13"/>
        <v>8.227848101265822</v>
      </c>
      <c r="W13" s="156"/>
      <c r="X13" s="156"/>
      <c r="Y13" s="156"/>
    </row>
    <row r="14" spans="1:25" ht="12" customHeight="1">
      <c r="A14" s="12">
        <v>5</v>
      </c>
      <c r="B14" s="170" t="s">
        <v>315</v>
      </c>
      <c r="C14" s="161">
        <v>156</v>
      </c>
      <c r="D14" s="161">
        <v>148</v>
      </c>
      <c r="E14" s="161">
        <v>7</v>
      </c>
      <c r="F14" s="121">
        <f t="shared" si="0"/>
        <v>4.487179487179487</v>
      </c>
      <c r="G14" s="161">
        <v>7</v>
      </c>
      <c r="H14" s="121">
        <f t="shared" si="1"/>
        <v>4.72972972972973</v>
      </c>
      <c r="I14" s="161">
        <v>8</v>
      </c>
      <c r="J14" s="121">
        <f t="shared" si="2"/>
        <v>5.128205128205129</v>
      </c>
      <c r="K14" s="161">
        <v>6</v>
      </c>
      <c r="L14" s="121">
        <f t="shared" si="3"/>
        <v>4.054054054054054</v>
      </c>
      <c r="M14" s="118">
        <f t="shared" si="4"/>
        <v>15</v>
      </c>
      <c r="N14" s="121">
        <f t="shared" si="5"/>
        <v>9.615384615384615</v>
      </c>
      <c r="O14" s="118">
        <f t="shared" si="6"/>
        <v>13</v>
      </c>
      <c r="P14" s="121">
        <f t="shared" si="7"/>
        <v>8.783783783783784</v>
      </c>
      <c r="Q14" s="155">
        <f t="shared" si="8"/>
        <v>4.487179487179487</v>
      </c>
      <c r="R14" s="156">
        <f t="shared" si="9"/>
        <v>4.72972972972973</v>
      </c>
      <c r="S14" s="156">
        <f t="shared" si="10"/>
        <v>5.128205128205129</v>
      </c>
      <c r="T14" s="156">
        <f t="shared" si="11"/>
        <v>4.054054054054054</v>
      </c>
      <c r="U14" s="156">
        <f t="shared" si="12"/>
        <v>9.615384615384615</v>
      </c>
      <c r="V14" s="156">
        <f t="shared" si="13"/>
        <v>8.783783783783784</v>
      </c>
      <c r="W14" s="156"/>
      <c r="X14" s="156"/>
      <c r="Y14" s="156"/>
    </row>
    <row r="15" spans="1:25" ht="12" customHeight="1">
      <c r="A15" s="12">
        <v>6</v>
      </c>
      <c r="B15" s="170" t="s">
        <v>316</v>
      </c>
      <c r="C15" s="161">
        <v>101</v>
      </c>
      <c r="D15" s="161">
        <v>116</v>
      </c>
      <c r="E15" s="161">
        <v>2</v>
      </c>
      <c r="F15" s="121">
        <f t="shared" si="0"/>
        <v>1.9801980198019802</v>
      </c>
      <c r="G15" s="161"/>
      <c r="H15" s="121">
        <f t="shared" si="1"/>
        <v>0</v>
      </c>
      <c r="I15" s="161">
        <v>8</v>
      </c>
      <c r="J15" s="121">
        <f t="shared" si="2"/>
        <v>7.920792079207921</v>
      </c>
      <c r="K15" s="161">
        <v>8</v>
      </c>
      <c r="L15" s="121">
        <f t="shared" si="3"/>
        <v>6.896551724137931</v>
      </c>
      <c r="M15" s="118">
        <f t="shared" si="4"/>
        <v>10</v>
      </c>
      <c r="N15" s="121">
        <f t="shared" si="5"/>
        <v>9.900990099009901</v>
      </c>
      <c r="O15" s="118">
        <f t="shared" si="6"/>
        <v>8</v>
      </c>
      <c r="P15" s="121">
        <f t="shared" si="7"/>
        <v>6.896551724137931</v>
      </c>
      <c r="Q15" s="155">
        <f t="shared" si="8"/>
        <v>1.9801980198019802</v>
      </c>
      <c r="R15" s="156">
        <f t="shared" si="9"/>
        <v>0</v>
      </c>
      <c r="S15" s="156">
        <f t="shared" si="10"/>
        <v>7.920792079207921</v>
      </c>
      <c r="T15" s="156">
        <f t="shared" si="11"/>
        <v>6.896551724137931</v>
      </c>
      <c r="U15" s="156">
        <f t="shared" si="12"/>
        <v>9.900990099009901</v>
      </c>
      <c r="V15" s="156">
        <f t="shared" si="13"/>
        <v>6.896551724137931</v>
      </c>
      <c r="W15" s="156"/>
      <c r="X15" s="156"/>
      <c r="Y15" s="156"/>
    </row>
    <row r="16" spans="1:25" ht="12" customHeight="1">
      <c r="A16" s="12">
        <v>7</v>
      </c>
      <c r="B16" s="170" t="s">
        <v>317</v>
      </c>
      <c r="C16" s="161">
        <v>115</v>
      </c>
      <c r="D16" s="161">
        <v>112</v>
      </c>
      <c r="E16" s="161"/>
      <c r="F16" s="121">
        <f t="shared" si="0"/>
        <v>0</v>
      </c>
      <c r="G16" s="161">
        <v>3</v>
      </c>
      <c r="H16" s="121">
        <f t="shared" si="1"/>
        <v>2.6785714285714284</v>
      </c>
      <c r="I16" s="161">
        <v>1</v>
      </c>
      <c r="J16" s="121">
        <f t="shared" si="2"/>
        <v>0.8695652173913043</v>
      </c>
      <c r="K16" s="161">
        <v>2</v>
      </c>
      <c r="L16" s="121">
        <f t="shared" si="3"/>
        <v>1.7857142857142858</v>
      </c>
      <c r="M16" s="118">
        <f t="shared" si="4"/>
        <v>1</v>
      </c>
      <c r="N16" s="121">
        <f t="shared" si="5"/>
        <v>0.8695652173913043</v>
      </c>
      <c r="O16" s="118">
        <f t="shared" si="6"/>
        <v>5</v>
      </c>
      <c r="P16" s="121">
        <f t="shared" si="7"/>
        <v>4.464285714285714</v>
      </c>
      <c r="Q16" s="155">
        <f t="shared" si="8"/>
        <v>0</v>
      </c>
      <c r="R16" s="156">
        <f t="shared" si="9"/>
        <v>2.6785714285714284</v>
      </c>
      <c r="S16" s="156">
        <f t="shared" si="10"/>
        <v>0.8695652173913043</v>
      </c>
      <c r="T16" s="156">
        <f t="shared" si="11"/>
        <v>1.7857142857142858</v>
      </c>
      <c r="U16" s="156">
        <f t="shared" si="12"/>
        <v>0.8695652173913043</v>
      </c>
      <c r="V16" s="156">
        <f t="shared" si="13"/>
        <v>4.464285714285714</v>
      </c>
      <c r="W16" s="156"/>
      <c r="X16" s="156"/>
      <c r="Y16" s="156"/>
    </row>
    <row r="17" spans="1:25" ht="12" customHeight="1">
      <c r="A17" s="12">
        <v>8</v>
      </c>
      <c r="B17" s="170" t="s">
        <v>318</v>
      </c>
      <c r="C17" s="161">
        <v>106</v>
      </c>
      <c r="D17" s="161">
        <v>83</v>
      </c>
      <c r="E17" s="161">
        <v>3</v>
      </c>
      <c r="F17" s="121">
        <f t="shared" si="0"/>
        <v>2.830188679245283</v>
      </c>
      <c r="G17" s="161">
        <v>7</v>
      </c>
      <c r="H17" s="121">
        <f t="shared" si="1"/>
        <v>8.433734939759036</v>
      </c>
      <c r="I17" s="161"/>
      <c r="J17" s="121">
        <f t="shared" si="2"/>
        <v>0</v>
      </c>
      <c r="K17" s="161">
        <v>5</v>
      </c>
      <c r="L17" s="121">
        <f t="shared" si="3"/>
        <v>6.024096385542169</v>
      </c>
      <c r="M17" s="118">
        <f t="shared" si="4"/>
        <v>3</v>
      </c>
      <c r="N17" s="121">
        <f t="shared" si="5"/>
        <v>2.830188679245283</v>
      </c>
      <c r="O17" s="118">
        <f t="shared" si="6"/>
        <v>12</v>
      </c>
      <c r="P17" s="121">
        <f t="shared" si="7"/>
        <v>14.457831325301205</v>
      </c>
      <c r="Q17" s="155">
        <f t="shared" si="8"/>
        <v>2.830188679245283</v>
      </c>
      <c r="R17" s="156">
        <f t="shared" si="9"/>
        <v>8.433734939759036</v>
      </c>
      <c r="S17" s="156">
        <f t="shared" si="10"/>
        <v>0</v>
      </c>
      <c r="T17" s="156">
        <f t="shared" si="11"/>
        <v>6.024096385542169</v>
      </c>
      <c r="U17" s="156">
        <f t="shared" si="12"/>
        <v>2.830188679245283</v>
      </c>
      <c r="V17" s="156">
        <f t="shared" si="13"/>
        <v>14.457831325301205</v>
      </c>
      <c r="W17" s="156"/>
      <c r="X17" s="156"/>
      <c r="Y17" s="156"/>
    </row>
    <row r="18" spans="1:25" ht="12" customHeight="1">
      <c r="A18" s="12">
        <v>9</v>
      </c>
      <c r="B18" s="170" t="s">
        <v>319</v>
      </c>
      <c r="C18" s="161">
        <v>48</v>
      </c>
      <c r="D18" s="161">
        <v>44</v>
      </c>
      <c r="E18" s="161"/>
      <c r="F18" s="121">
        <f t="shared" si="0"/>
        <v>0</v>
      </c>
      <c r="G18" s="161"/>
      <c r="H18" s="121">
        <f t="shared" si="1"/>
        <v>0</v>
      </c>
      <c r="I18" s="161">
        <v>3</v>
      </c>
      <c r="J18" s="121">
        <f t="shared" si="2"/>
        <v>6.25</v>
      </c>
      <c r="K18" s="161">
        <v>3</v>
      </c>
      <c r="L18" s="121">
        <f t="shared" si="3"/>
        <v>6.818181818181818</v>
      </c>
      <c r="M18" s="118">
        <f t="shared" si="4"/>
        <v>3</v>
      </c>
      <c r="N18" s="121">
        <f t="shared" si="5"/>
        <v>6.25</v>
      </c>
      <c r="O18" s="118">
        <f t="shared" si="6"/>
        <v>3</v>
      </c>
      <c r="P18" s="121">
        <f t="shared" si="7"/>
        <v>6.818181818181818</v>
      </c>
      <c r="Q18" s="155">
        <f t="shared" si="8"/>
        <v>0</v>
      </c>
      <c r="R18" s="156">
        <f t="shared" si="9"/>
        <v>0</v>
      </c>
      <c r="S18" s="156">
        <f t="shared" si="10"/>
        <v>6.25</v>
      </c>
      <c r="T18" s="156">
        <f t="shared" si="11"/>
        <v>6.818181818181818</v>
      </c>
      <c r="U18" s="156">
        <f t="shared" si="12"/>
        <v>6.25</v>
      </c>
      <c r="V18" s="156">
        <f t="shared" si="13"/>
        <v>6.818181818181818</v>
      </c>
      <c r="W18" s="156"/>
      <c r="X18" s="156"/>
      <c r="Y18" s="156"/>
    </row>
    <row r="19" spans="1:25" ht="12" customHeight="1">
      <c r="A19" s="12">
        <v>10</v>
      </c>
      <c r="B19" s="170" t="s">
        <v>320</v>
      </c>
      <c r="C19" s="161">
        <v>61</v>
      </c>
      <c r="D19" s="161">
        <v>63</v>
      </c>
      <c r="E19" s="161">
        <v>3</v>
      </c>
      <c r="F19" s="121">
        <f t="shared" si="0"/>
        <v>4.918032786885246</v>
      </c>
      <c r="G19" s="161">
        <v>6</v>
      </c>
      <c r="H19" s="121">
        <f t="shared" si="1"/>
        <v>9.523809523809524</v>
      </c>
      <c r="I19" s="161">
        <v>2</v>
      </c>
      <c r="J19" s="121">
        <f t="shared" si="2"/>
        <v>3.278688524590164</v>
      </c>
      <c r="K19" s="161">
        <v>12</v>
      </c>
      <c r="L19" s="121">
        <f t="shared" si="3"/>
        <v>19.047619047619047</v>
      </c>
      <c r="M19" s="118">
        <f t="shared" si="4"/>
        <v>5</v>
      </c>
      <c r="N19" s="121">
        <f t="shared" si="5"/>
        <v>8.19672131147541</v>
      </c>
      <c r="O19" s="118">
        <f t="shared" si="6"/>
        <v>18</v>
      </c>
      <c r="P19" s="121">
        <f t="shared" si="7"/>
        <v>28.571428571428573</v>
      </c>
      <c r="Q19" s="155">
        <f t="shared" si="8"/>
        <v>4.918032786885246</v>
      </c>
      <c r="R19" s="156">
        <f t="shared" si="9"/>
        <v>9.523809523809524</v>
      </c>
      <c r="S19" s="156">
        <f t="shared" si="10"/>
        <v>3.278688524590164</v>
      </c>
      <c r="T19" s="156">
        <f t="shared" si="11"/>
        <v>19.047619047619047</v>
      </c>
      <c r="U19" s="156">
        <f t="shared" si="12"/>
        <v>8.19672131147541</v>
      </c>
      <c r="V19" s="156">
        <f t="shared" si="13"/>
        <v>28.571428571428573</v>
      </c>
      <c r="W19" s="156"/>
      <c r="X19" s="156"/>
      <c r="Y19" s="156"/>
    </row>
    <row r="20" spans="1:25" ht="12" customHeight="1">
      <c r="A20" s="12">
        <v>11</v>
      </c>
      <c r="B20" s="170" t="s">
        <v>321</v>
      </c>
      <c r="C20" s="161">
        <v>60</v>
      </c>
      <c r="D20" s="161">
        <v>71</v>
      </c>
      <c r="E20" s="161">
        <v>3</v>
      </c>
      <c r="F20" s="121">
        <f t="shared" si="0"/>
        <v>5</v>
      </c>
      <c r="G20" s="161">
        <v>4</v>
      </c>
      <c r="H20" s="121">
        <f t="shared" si="1"/>
        <v>5.633802816901408</v>
      </c>
      <c r="I20" s="161">
        <v>3</v>
      </c>
      <c r="J20" s="121">
        <f t="shared" si="2"/>
        <v>5</v>
      </c>
      <c r="K20" s="161">
        <v>7</v>
      </c>
      <c r="L20" s="121">
        <f t="shared" si="3"/>
        <v>9.859154929577464</v>
      </c>
      <c r="M20" s="118">
        <f t="shared" si="4"/>
        <v>6</v>
      </c>
      <c r="N20" s="121">
        <f t="shared" si="5"/>
        <v>10</v>
      </c>
      <c r="O20" s="118">
        <f t="shared" si="6"/>
        <v>11</v>
      </c>
      <c r="P20" s="121">
        <f t="shared" si="7"/>
        <v>15.492957746478874</v>
      </c>
      <c r="Q20" s="155">
        <f t="shared" si="8"/>
        <v>5</v>
      </c>
      <c r="R20" s="156">
        <f t="shared" si="9"/>
        <v>5.633802816901408</v>
      </c>
      <c r="S20" s="156">
        <f t="shared" si="10"/>
        <v>5</v>
      </c>
      <c r="T20" s="156">
        <f t="shared" si="11"/>
        <v>9.859154929577464</v>
      </c>
      <c r="U20" s="156">
        <f t="shared" si="12"/>
        <v>10</v>
      </c>
      <c r="V20" s="156">
        <f t="shared" si="13"/>
        <v>15.492957746478874</v>
      </c>
      <c r="W20" s="156"/>
      <c r="X20" s="156"/>
      <c r="Y20" s="156"/>
    </row>
    <row r="21" spans="1:25" ht="12" customHeight="1">
      <c r="A21" s="12">
        <v>12</v>
      </c>
      <c r="B21" s="170" t="s">
        <v>322</v>
      </c>
      <c r="C21" s="161">
        <v>58</v>
      </c>
      <c r="D21" s="161">
        <v>51</v>
      </c>
      <c r="E21" s="161"/>
      <c r="F21" s="121">
        <f t="shared" si="0"/>
        <v>0</v>
      </c>
      <c r="G21" s="161"/>
      <c r="H21" s="121">
        <f t="shared" si="1"/>
        <v>0</v>
      </c>
      <c r="I21" s="161">
        <v>1</v>
      </c>
      <c r="J21" s="121">
        <f t="shared" si="2"/>
        <v>1.7241379310344827</v>
      </c>
      <c r="K21" s="161"/>
      <c r="L21" s="121">
        <f t="shared" si="3"/>
        <v>0</v>
      </c>
      <c r="M21" s="118">
        <f t="shared" si="4"/>
        <v>1</v>
      </c>
      <c r="N21" s="121">
        <f t="shared" si="5"/>
        <v>1.7241379310344827</v>
      </c>
      <c r="O21" s="118">
        <f t="shared" si="6"/>
        <v>0</v>
      </c>
      <c r="P21" s="121">
        <f t="shared" si="7"/>
        <v>0</v>
      </c>
      <c r="Q21" s="155">
        <f t="shared" si="8"/>
        <v>0</v>
      </c>
      <c r="R21" s="156">
        <f t="shared" si="9"/>
        <v>0</v>
      </c>
      <c r="S21" s="156">
        <f t="shared" si="10"/>
        <v>1.7241379310344827</v>
      </c>
      <c r="T21" s="156">
        <f t="shared" si="11"/>
        <v>0</v>
      </c>
      <c r="U21" s="156">
        <f t="shared" si="12"/>
        <v>1.7241379310344827</v>
      </c>
      <c r="V21" s="156">
        <f t="shared" si="13"/>
        <v>0</v>
      </c>
      <c r="W21" s="156"/>
      <c r="X21" s="156"/>
      <c r="Y21" s="156"/>
    </row>
    <row r="22" spans="1:25" ht="12" customHeight="1">
      <c r="A22" s="12">
        <v>13</v>
      </c>
      <c r="B22" s="170" t="s">
        <v>323</v>
      </c>
      <c r="C22" s="161">
        <v>93</v>
      </c>
      <c r="D22" s="161">
        <v>68</v>
      </c>
      <c r="E22" s="161">
        <v>3</v>
      </c>
      <c r="F22" s="121">
        <f t="shared" si="0"/>
        <v>3.225806451612903</v>
      </c>
      <c r="G22" s="161">
        <v>7</v>
      </c>
      <c r="H22" s="121">
        <f t="shared" si="1"/>
        <v>10.294117647058824</v>
      </c>
      <c r="I22" s="161">
        <v>6</v>
      </c>
      <c r="J22" s="121">
        <f t="shared" si="2"/>
        <v>6.451612903225806</v>
      </c>
      <c r="K22" s="161">
        <v>8</v>
      </c>
      <c r="L22" s="121">
        <f t="shared" si="3"/>
        <v>11.764705882352942</v>
      </c>
      <c r="M22" s="118">
        <f t="shared" si="4"/>
        <v>9</v>
      </c>
      <c r="N22" s="121">
        <f t="shared" si="5"/>
        <v>9.67741935483871</v>
      </c>
      <c r="O22" s="118">
        <f t="shared" si="6"/>
        <v>15</v>
      </c>
      <c r="P22" s="121">
        <f t="shared" si="7"/>
        <v>22.058823529411764</v>
      </c>
      <c r="Q22" s="155">
        <f t="shared" si="8"/>
        <v>3.225806451612903</v>
      </c>
      <c r="R22" s="156">
        <f t="shared" si="9"/>
        <v>10.294117647058824</v>
      </c>
      <c r="S22" s="156">
        <f t="shared" si="10"/>
        <v>6.451612903225806</v>
      </c>
      <c r="T22" s="156">
        <f t="shared" si="11"/>
        <v>11.764705882352942</v>
      </c>
      <c r="U22" s="156">
        <f t="shared" si="12"/>
        <v>9.67741935483871</v>
      </c>
      <c r="V22" s="156">
        <f t="shared" si="13"/>
        <v>22.058823529411764</v>
      </c>
      <c r="W22" s="156"/>
      <c r="X22" s="156"/>
      <c r="Y22" s="156"/>
    </row>
    <row r="23" spans="1:25" ht="12" customHeight="1">
      <c r="A23" s="12">
        <v>14</v>
      </c>
      <c r="B23" s="170" t="s">
        <v>324</v>
      </c>
      <c r="C23" s="161">
        <v>101</v>
      </c>
      <c r="D23" s="161">
        <v>104</v>
      </c>
      <c r="E23" s="161">
        <v>1</v>
      </c>
      <c r="F23" s="121">
        <f t="shared" si="0"/>
        <v>0.9900990099009901</v>
      </c>
      <c r="G23" s="161">
        <v>2</v>
      </c>
      <c r="H23" s="121">
        <f t="shared" si="1"/>
        <v>1.9230769230769231</v>
      </c>
      <c r="I23" s="161">
        <v>3</v>
      </c>
      <c r="J23" s="121">
        <f t="shared" si="2"/>
        <v>2.9702970297029703</v>
      </c>
      <c r="K23" s="161">
        <v>3</v>
      </c>
      <c r="L23" s="121">
        <f t="shared" si="3"/>
        <v>2.8846153846153846</v>
      </c>
      <c r="M23" s="118">
        <f t="shared" si="4"/>
        <v>4</v>
      </c>
      <c r="N23" s="121">
        <f t="shared" si="5"/>
        <v>3.9603960396039604</v>
      </c>
      <c r="O23" s="118">
        <f t="shared" si="6"/>
        <v>5</v>
      </c>
      <c r="P23" s="121">
        <f t="shared" si="7"/>
        <v>4.8076923076923075</v>
      </c>
      <c r="Q23" s="155">
        <f t="shared" si="8"/>
        <v>0.9900990099009901</v>
      </c>
      <c r="R23" s="156">
        <f t="shared" si="9"/>
        <v>1.9230769230769231</v>
      </c>
      <c r="S23" s="156">
        <f t="shared" si="10"/>
        <v>2.9702970297029703</v>
      </c>
      <c r="T23" s="156">
        <f t="shared" si="11"/>
        <v>2.8846153846153846</v>
      </c>
      <c r="U23" s="156">
        <f t="shared" si="12"/>
        <v>3.9603960396039604</v>
      </c>
      <c r="V23" s="156">
        <f t="shared" si="13"/>
        <v>4.8076923076923075</v>
      </c>
      <c r="W23" s="156"/>
      <c r="X23" s="156"/>
      <c r="Y23" s="156"/>
    </row>
    <row r="24" spans="1:25" ht="12" customHeight="1">
      <c r="A24" s="12">
        <v>15</v>
      </c>
      <c r="B24" s="170" t="s">
        <v>325</v>
      </c>
      <c r="C24" s="161">
        <v>133</v>
      </c>
      <c r="D24" s="161">
        <v>188</v>
      </c>
      <c r="E24" s="161">
        <v>4</v>
      </c>
      <c r="F24" s="121">
        <f t="shared" si="0"/>
        <v>3.007518796992481</v>
      </c>
      <c r="G24" s="161">
        <v>3</v>
      </c>
      <c r="H24" s="121">
        <f t="shared" si="1"/>
        <v>1.5957446808510638</v>
      </c>
      <c r="I24" s="161">
        <v>12</v>
      </c>
      <c r="J24" s="121">
        <f t="shared" si="2"/>
        <v>9.022556390977444</v>
      </c>
      <c r="K24" s="161">
        <v>8</v>
      </c>
      <c r="L24" s="121">
        <f t="shared" si="3"/>
        <v>4.25531914893617</v>
      </c>
      <c r="M24" s="118">
        <f t="shared" si="4"/>
        <v>16</v>
      </c>
      <c r="N24" s="121">
        <f t="shared" si="5"/>
        <v>12.030075187969924</v>
      </c>
      <c r="O24" s="118">
        <f t="shared" si="6"/>
        <v>11</v>
      </c>
      <c r="P24" s="121">
        <f t="shared" si="7"/>
        <v>5.851063829787234</v>
      </c>
      <c r="Q24" s="155">
        <f t="shared" si="8"/>
        <v>3.007518796992481</v>
      </c>
      <c r="R24" s="156">
        <f t="shared" si="9"/>
        <v>1.5957446808510638</v>
      </c>
      <c r="S24" s="156">
        <f t="shared" si="10"/>
        <v>9.022556390977444</v>
      </c>
      <c r="T24" s="156">
        <f t="shared" si="11"/>
        <v>4.25531914893617</v>
      </c>
      <c r="U24" s="156">
        <f t="shared" si="12"/>
        <v>12.030075187969924</v>
      </c>
      <c r="V24" s="156">
        <f t="shared" si="13"/>
        <v>5.851063829787234</v>
      </c>
      <c r="W24" s="156"/>
      <c r="X24" s="156"/>
      <c r="Y24" s="156"/>
    </row>
    <row r="25" spans="1:25" ht="12" customHeight="1">
      <c r="A25" s="12">
        <v>16</v>
      </c>
      <c r="B25" s="170" t="s">
        <v>326</v>
      </c>
      <c r="C25" s="161">
        <v>76</v>
      </c>
      <c r="D25" s="161">
        <v>49</v>
      </c>
      <c r="E25" s="161">
        <v>4</v>
      </c>
      <c r="F25" s="121">
        <f t="shared" si="0"/>
        <v>5.2631578947368425</v>
      </c>
      <c r="G25" s="161"/>
      <c r="H25" s="121">
        <f t="shared" si="1"/>
        <v>0</v>
      </c>
      <c r="I25" s="161">
        <v>1</v>
      </c>
      <c r="J25" s="121">
        <f t="shared" si="2"/>
        <v>1.3157894736842106</v>
      </c>
      <c r="K25" s="161">
        <v>5</v>
      </c>
      <c r="L25" s="121">
        <f t="shared" si="3"/>
        <v>10.204081632653061</v>
      </c>
      <c r="M25" s="118">
        <f t="shared" si="4"/>
        <v>5</v>
      </c>
      <c r="N25" s="121">
        <f t="shared" si="5"/>
        <v>6.578947368421052</v>
      </c>
      <c r="O25" s="118">
        <f t="shared" si="6"/>
        <v>5</v>
      </c>
      <c r="P25" s="121">
        <f t="shared" si="7"/>
        <v>10.204081632653061</v>
      </c>
      <c r="Q25" s="155">
        <f t="shared" si="8"/>
        <v>5.2631578947368425</v>
      </c>
      <c r="R25" s="156">
        <f t="shared" si="9"/>
        <v>0</v>
      </c>
      <c r="S25" s="156">
        <f t="shared" si="10"/>
        <v>1.3157894736842106</v>
      </c>
      <c r="T25" s="156">
        <f t="shared" si="11"/>
        <v>10.204081632653061</v>
      </c>
      <c r="U25" s="156">
        <f t="shared" si="12"/>
        <v>6.578947368421052</v>
      </c>
      <c r="V25" s="156">
        <f t="shared" si="13"/>
        <v>10.204081632653061</v>
      </c>
      <c r="W25" s="156"/>
      <c r="X25" s="156"/>
      <c r="Y25" s="156"/>
    </row>
    <row r="26" spans="1:25" ht="12" customHeight="1">
      <c r="A26" s="12">
        <v>17</v>
      </c>
      <c r="B26" s="170" t="s">
        <v>327</v>
      </c>
      <c r="C26" s="161">
        <v>86</v>
      </c>
      <c r="D26" s="161">
        <v>83</v>
      </c>
      <c r="E26" s="161">
        <v>3</v>
      </c>
      <c r="F26" s="121">
        <f t="shared" si="0"/>
        <v>3.488372093023256</v>
      </c>
      <c r="G26" s="161">
        <v>5</v>
      </c>
      <c r="H26" s="121">
        <f t="shared" si="1"/>
        <v>6.024096385542169</v>
      </c>
      <c r="I26" s="161">
        <v>6</v>
      </c>
      <c r="J26" s="121">
        <f t="shared" si="2"/>
        <v>6.976744186046512</v>
      </c>
      <c r="K26" s="161">
        <v>8</v>
      </c>
      <c r="L26" s="121">
        <f t="shared" si="3"/>
        <v>9.63855421686747</v>
      </c>
      <c r="M26" s="118">
        <f t="shared" si="4"/>
        <v>9</v>
      </c>
      <c r="N26" s="121">
        <f t="shared" si="5"/>
        <v>10.465116279069768</v>
      </c>
      <c r="O26" s="118">
        <f t="shared" si="6"/>
        <v>13</v>
      </c>
      <c r="P26" s="121">
        <f t="shared" si="7"/>
        <v>15.662650602409638</v>
      </c>
      <c r="Q26" s="155">
        <f t="shared" si="8"/>
        <v>3.488372093023256</v>
      </c>
      <c r="R26" s="156">
        <f t="shared" si="9"/>
        <v>6.024096385542169</v>
      </c>
      <c r="S26" s="156">
        <f t="shared" si="10"/>
        <v>6.976744186046512</v>
      </c>
      <c r="T26" s="156">
        <f t="shared" si="11"/>
        <v>9.63855421686747</v>
      </c>
      <c r="U26" s="156">
        <f t="shared" si="12"/>
        <v>10.465116279069768</v>
      </c>
      <c r="V26" s="156">
        <f t="shared" si="13"/>
        <v>15.662650602409638</v>
      </c>
      <c r="W26" s="156"/>
      <c r="X26" s="156"/>
      <c r="Y26" s="156"/>
    </row>
    <row r="27" spans="1:25" ht="12" customHeight="1">
      <c r="A27" s="12">
        <v>18</v>
      </c>
      <c r="B27" s="170" t="s">
        <v>328</v>
      </c>
      <c r="C27" s="161">
        <v>92</v>
      </c>
      <c r="D27" s="161">
        <v>82</v>
      </c>
      <c r="E27" s="161">
        <v>2</v>
      </c>
      <c r="F27" s="121">
        <f t="shared" si="0"/>
        <v>2.1739130434782608</v>
      </c>
      <c r="G27" s="161">
        <v>3</v>
      </c>
      <c r="H27" s="121">
        <f t="shared" si="1"/>
        <v>3.658536585365854</v>
      </c>
      <c r="I27" s="161">
        <v>4</v>
      </c>
      <c r="J27" s="121">
        <f t="shared" si="2"/>
        <v>4.3478260869565215</v>
      </c>
      <c r="K27" s="161">
        <v>3</v>
      </c>
      <c r="L27" s="121">
        <f t="shared" si="3"/>
        <v>3.658536585365854</v>
      </c>
      <c r="M27" s="118">
        <f t="shared" si="4"/>
        <v>6</v>
      </c>
      <c r="N27" s="121">
        <f t="shared" si="5"/>
        <v>6.521739130434782</v>
      </c>
      <c r="O27" s="118">
        <f t="shared" si="6"/>
        <v>6</v>
      </c>
      <c r="P27" s="121">
        <f t="shared" si="7"/>
        <v>7.317073170731708</v>
      </c>
      <c r="Q27" s="155">
        <f t="shared" si="8"/>
        <v>2.1739130434782608</v>
      </c>
      <c r="R27" s="156">
        <f t="shared" si="9"/>
        <v>3.658536585365854</v>
      </c>
      <c r="S27" s="156">
        <f t="shared" si="10"/>
        <v>4.3478260869565215</v>
      </c>
      <c r="T27" s="156">
        <f t="shared" si="11"/>
        <v>3.658536585365854</v>
      </c>
      <c r="U27" s="156">
        <f t="shared" si="12"/>
        <v>6.521739130434782</v>
      </c>
      <c r="V27" s="156">
        <f t="shared" si="13"/>
        <v>7.317073170731708</v>
      </c>
      <c r="W27" s="156"/>
      <c r="X27" s="156"/>
      <c r="Y27" s="156"/>
    </row>
    <row r="28" spans="1:25" ht="12" customHeight="1">
      <c r="A28" s="12">
        <v>19</v>
      </c>
      <c r="B28" s="170" t="s">
        <v>329</v>
      </c>
      <c r="C28" s="161">
        <v>42</v>
      </c>
      <c r="D28" s="161">
        <v>33</v>
      </c>
      <c r="E28" s="161">
        <v>2</v>
      </c>
      <c r="F28" s="121">
        <f t="shared" si="0"/>
        <v>4.761904761904762</v>
      </c>
      <c r="G28" s="161"/>
      <c r="H28" s="121">
        <f t="shared" si="1"/>
        <v>0</v>
      </c>
      <c r="I28" s="161">
        <v>2</v>
      </c>
      <c r="J28" s="121">
        <f t="shared" si="2"/>
        <v>4.761904761904762</v>
      </c>
      <c r="K28" s="161">
        <v>2</v>
      </c>
      <c r="L28" s="121">
        <f t="shared" si="3"/>
        <v>6.0606060606060606</v>
      </c>
      <c r="M28" s="118">
        <f t="shared" si="4"/>
        <v>4</v>
      </c>
      <c r="N28" s="121">
        <f t="shared" si="5"/>
        <v>9.523809523809524</v>
      </c>
      <c r="O28" s="118">
        <f t="shared" si="6"/>
        <v>2</v>
      </c>
      <c r="P28" s="121">
        <f t="shared" si="7"/>
        <v>6.0606060606060606</v>
      </c>
      <c r="Q28" s="155">
        <f t="shared" si="8"/>
        <v>4.761904761904762</v>
      </c>
      <c r="R28" s="156">
        <f t="shared" si="9"/>
        <v>0</v>
      </c>
      <c r="S28" s="156">
        <f t="shared" si="10"/>
        <v>4.761904761904762</v>
      </c>
      <c r="T28" s="156">
        <f t="shared" si="11"/>
        <v>6.0606060606060606</v>
      </c>
      <c r="U28" s="156">
        <f t="shared" si="12"/>
        <v>9.523809523809524</v>
      </c>
      <c r="V28" s="156">
        <f t="shared" si="13"/>
        <v>6.0606060606060606</v>
      </c>
      <c r="W28" s="156"/>
      <c r="X28" s="156"/>
      <c r="Y28" s="156"/>
    </row>
    <row r="29" spans="1:25" ht="12" customHeight="1">
      <c r="A29" s="12">
        <v>20</v>
      </c>
      <c r="B29" s="170" t="s">
        <v>330</v>
      </c>
      <c r="C29" s="161">
        <v>154</v>
      </c>
      <c r="D29" s="161">
        <v>126</v>
      </c>
      <c r="E29" s="161">
        <v>5</v>
      </c>
      <c r="F29" s="121">
        <f t="shared" si="0"/>
        <v>3.2467532467532467</v>
      </c>
      <c r="G29" s="161">
        <v>9</v>
      </c>
      <c r="H29" s="121">
        <f t="shared" si="1"/>
        <v>7.142857142857143</v>
      </c>
      <c r="I29" s="161">
        <v>8</v>
      </c>
      <c r="J29" s="121">
        <f t="shared" si="2"/>
        <v>5.194805194805195</v>
      </c>
      <c r="K29" s="161">
        <v>5</v>
      </c>
      <c r="L29" s="121">
        <f t="shared" si="3"/>
        <v>3.9682539682539684</v>
      </c>
      <c r="M29" s="118">
        <f t="shared" si="4"/>
        <v>13</v>
      </c>
      <c r="N29" s="121">
        <f t="shared" si="5"/>
        <v>8.441558441558442</v>
      </c>
      <c r="O29" s="118">
        <f t="shared" si="6"/>
        <v>14</v>
      </c>
      <c r="P29" s="121">
        <f t="shared" si="7"/>
        <v>11.11111111111111</v>
      </c>
      <c r="Q29" s="155">
        <f t="shared" si="8"/>
        <v>3.2467532467532467</v>
      </c>
      <c r="R29" s="156">
        <f t="shared" si="9"/>
        <v>7.142857142857143</v>
      </c>
      <c r="S29" s="156">
        <f t="shared" si="10"/>
        <v>5.194805194805195</v>
      </c>
      <c r="T29" s="156">
        <f t="shared" si="11"/>
        <v>3.9682539682539684</v>
      </c>
      <c r="U29" s="156">
        <f t="shared" si="12"/>
        <v>8.441558441558442</v>
      </c>
      <c r="V29" s="156">
        <f t="shared" si="13"/>
        <v>11.11111111111111</v>
      </c>
      <c r="W29" s="156"/>
      <c r="X29" s="156"/>
      <c r="Y29" s="156"/>
    </row>
    <row r="30" spans="1:25" ht="12" customHeight="1">
      <c r="A30" s="12">
        <v>21</v>
      </c>
      <c r="B30" s="170" t="s">
        <v>331</v>
      </c>
      <c r="C30" s="161">
        <v>25</v>
      </c>
      <c r="D30" s="161">
        <v>34</v>
      </c>
      <c r="E30" s="161">
        <v>3</v>
      </c>
      <c r="F30" s="121">
        <f t="shared" si="0"/>
        <v>12</v>
      </c>
      <c r="G30" s="161">
        <v>4</v>
      </c>
      <c r="H30" s="121">
        <f t="shared" si="1"/>
        <v>11.764705882352942</v>
      </c>
      <c r="I30" s="161">
        <v>1</v>
      </c>
      <c r="J30" s="121">
        <f t="shared" si="2"/>
        <v>4</v>
      </c>
      <c r="K30" s="161">
        <v>2</v>
      </c>
      <c r="L30" s="121">
        <f t="shared" si="3"/>
        <v>5.882352941176471</v>
      </c>
      <c r="M30" s="118">
        <f t="shared" si="4"/>
        <v>4</v>
      </c>
      <c r="N30" s="121">
        <f t="shared" si="5"/>
        <v>16</v>
      </c>
      <c r="O30" s="118">
        <f t="shared" si="6"/>
        <v>6</v>
      </c>
      <c r="P30" s="121">
        <f t="shared" si="7"/>
        <v>17.647058823529413</v>
      </c>
      <c r="Q30" s="155">
        <f t="shared" si="8"/>
        <v>12</v>
      </c>
      <c r="R30" s="156">
        <f t="shared" si="9"/>
        <v>11.764705882352942</v>
      </c>
      <c r="S30" s="156">
        <f t="shared" si="10"/>
        <v>4</v>
      </c>
      <c r="T30" s="156">
        <f t="shared" si="11"/>
        <v>5.882352941176471</v>
      </c>
      <c r="U30" s="156">
        <f t="shared" si="12"/>
        <v>16</v>
      </c>
      <c r="V30" s="156">
        <f t="shared" si="13"/>
        <v>17.647058823529413</v>
      </c>
      <c r="W30" s="156"/>
      <c r="X30" s="156"/>
      <c r="Y30" s="156"/>
    </row>
    <row r="31" spans="1:25" ht="12" customHeight="1">
      <c r="A31" s="12">
        <v>22</v>
      </c>
      <c r="B31" s="170" t="s">
        <v>332</v>
      </c>
      <c r="C31" s="161">
        <v>80</v>
      </c>
      <c r="D31" s="161">
        <v>48</v>
      </c>
      <c r="E31" s="161">
        <v>2</v>
      </c>
      <c r="F31" s="121">
        <f t="shared" si="0"/>
        <v>2.5</v>
      </c>
      <c r="G31" s="161">
        <v>2</v>
      </c>
      <c r="H31" s="121">
        <f t="shared" si="1"/>
        <v>4.166666666666667</v>
      </c>
      <c r="I31" s="161">
        <v>1</v>
      </c>
      <c r="J31" s="121">
        <f t="shared" si="2"/>
        <v>1.25</v>
      </c>
      <c r="K31" s="161">
        <v>1</v>
      </c>
      <c r="L31" s="121">
        <f t="shared" si="3"/>
        <v>2.0833333333333335</v>
      </c>
      <c r="M31" s="118">
        <f t="shared" si="4"/>
        <v>3</v>
      </c>
      <c r="N31" s="121">
        <f t="shared" si="5"/>
        <v>3.75</v>
      </c>
      <c r="O31" s="118">
        <f t="shared" si="6"/>
        <v>3</v>
      </c>
      <c r="P31" s="121">
        <f t="shared" si="7"/>
        <v>6.25</v>
      </c>
      <c r="Q31" s="155">
        <f t="shared" si="8"/>
        <v>2.5</v>
      </c>
      <c r="R31" s="156">
        <f t="shared" si="9"/>
        <v>4.166666666666667</v>
      </c>
      <c r="S31" s="156">
        <f t="shared" si="10"/>
        <v>1.25</v>
      </c>
      <c r="T31" s="156">
        <f t="shared" si="11"/>
        <v>2.0833333333333335</v>
      </c>
      <c r="U31" s="156">
        <f t="shared" si="12"/>
        <v>3.75</v>
      </c>
      <c r="V31" s="156">
        <f t="shared" si="13"/>
        <v>6.25</v>
      </c>
      <c r="W31" s="156"/>
      <c r="X31" s="156"/>
      <c r="Y31" s="156"/>
    </row>
    <row r="32" spans="1:25" ht="12" customHeight="1">
      <c r="A32" s="12">
        <v>23</v>
      </c>
      <c r="B32" s="170" t="s">
        <v>333</v>
      </c>
      <c r="C32" s="161">
        <v>44</v>
      </c>
      <c r="D32" s="161">
        <v>51</v>
      </c>
      <c r="E32" s="161">
        <v>1</v>
      </c>
      <c r="F32" s="121">
        <f t="shared" si="0"/>
        <v>2.272727272727273</v>
      </c>
      <c r="G32" s="161">
        <v>1</v>
      </c>
      <c r="H32" s="121">
        <f t="shared" si="1"/>
        <v>1.9607843137254901</v>
      </c>
      <c r="I32" s="161">
        <v>3</v>
      </c>
      <c r="J32" s="121">
        <f t="shared" si="2"/>
        <v>6.818181818181818</v>
      </c>
      <c r="K32" s="161">
        <v>3</v>
      </c>
      <c r="L32" s="121">
        <f t="shared" si="3"/>
        <v>5.882352941176471</v>
      </c>
      <c r="M32" s="118">
        <f t="shared" si="4"/>
        <v>4</v>
      </c>
      <c r="N32" s="121">
        <f t="shared" si="5"/>
        <v>9.090909090909092</v>
      </c>
      <c r="O32" s="118">
        <f t="shared" si="6"/>
        <v>4</v>
      </c>
      <c r="P32" s="121">
        <f t="shared" si="7"/>
        <v>7.8431372549019605</v>
      </c>
      <c r="Q32" s="155">
        <f t="shared" si="8"/>
        <v>2.272727272727273</v>
      </c>
      <c r="R32" s="156">
        <f t="shared" si="9"/>
        <v>1.9607843137254901</v>
      </c>
      <c r="S32" s="156">
        <f t="shared" si="10"/>
        <v>6.818181818181818</v>
      </c>
      <c r="T32" s="156">
        <f t="shared" si="11"/>
        <v>5.882352941176471</v>
      </c>
      <c r="U32" s="156">
        <f t="shared" si="12"/>
        <v>9.090909090909092</v>
      </c>
      <c r="V32" s="156">
        <f t="shared" si="13"/>
        <v>7.8431372549019605</v>
      </c>
      <c r="W32" s="156"/>
      <c r="X32" s="156"/>
      <c r="Y32" s="156"/>
    </row>
    <row r="33" spans="1:25" ht="12" customHeight="1">
      <c r="A33" s="12">
        <v>24</v>
      </c>
      <c r="B33" s="170" t="s">
        <v>334</v>
      </c>
      <c r="C33" s="161">
        <v>46</v>
      </c>
      <c r="D33" s="161">
        <v>55</v>
      </c>
      <c r="E33" s="161">
        <v>4</v>
      </c>
      <c r="F33" s="121">
        <f t="shared" si="0"/>
        <v>8.695652173913043</v>
      </c>
      <c r="G33" s="161">
        <v>2</v>
      </c>
      <c r="H33" s="121">
        <f t="shared" si="1"/>
        <v>3.6363636363636362</v>
      </c>
      <c r="I33" s="161">
        <v>6</v>
      </c>
      <c r="J33" s="121">
        <f t="shared" si="2"/>
        <v>13.043478260869565</v>
      </c>
      <c r="K33" s="161">
        <v>2</v>
      </c>
      <c r="L33" s="121">
        <f t="shared" si="3"/>
        <v>3.6363636363636362</v>
      </c>
      <c r="M33" s="118">
        <f t="shared" si="4"/>
        <v>10</v>
      </c>
      <c r="N33" s="121">
        <f t="shared" si="5"/>
        <v>21.73913043478261</v>
      </c>
      <c r="O33" s="118">
        <f t="shared" si="6"/>
        <v>4</v>
      </c>
      <c r="P33" s="121">
        <f t="shared" si="7"/>
        <v>7.2727272727272725</v>
      </c>
      <c r="Q33" s="155">
        <f t="shared" si="8"/>
        <v>8.695652173913043</v>
      </c>
      <c r="R33" s="156">
        <f t="shared" si="9"/>
        <v>3.6363636363636362</v>
      </c>
      <c r="S33" s="156">
        <f t="shared" si="10"/>
        <v>13.043478260869565</v>
      </c>
      <c r="T33" s="156">
        <f t="shared" si="11"/>
        <v>3.6363636363636362</v>
      </c>
      <c r="U33" s="156">
        <f t="shared" si="12"/>
        <v>21.73913043478261</v>
      </c>
      <c r="V33" s="156">
        <f t="shared" si="13"/>
        <v>7.2727272727272725</v>
      </c>
      <c r="W33" s="156"/>
      <c r="X33" s="156"/>
      <c r="Y33" s="156"/>
    </row>
    <row r="34" spans="1:25" ht="12" customHeight="1">
      <c r="A34" s="12">
        <v>25</v>
      </c>
      <c r="B34" s="170" t="s">
        <v>335</v>
      </c>
      <c r="C34" s="161">
        <v>38</v>
      </c>
      <c r="D34" s="161">
        <v>50</v>
      </c>
      <c r="E34" s="161">
        <v>3</v>
      </c>
      <c r="F34" s="121">
        <f t="shared" si="0"/>
        <v>7.894736842105263</v>
      </c>
      <c r="G34" s="161">
        <v>8</v>
      </c>
      <c r="H34" s="121">
        <f t="shared" si="1"/>
        <v>16</v>
      </c>
      <c r="I34" s="161">
        <v>1</v>
      </c>
      <c r="J34" s="121">
        <f t="shared" si="2"/>
        <v>2.6315789473684212</v>
      </c>
      <c r="K34" s="161">
        <v>3</v>
      </c>
      <c r="L34" s="121">
        <f t="shared" si="3"/>
        <v>6</v>
      </c>
      <c r="M34" s="118">
        <f t="shared" si="4"/>
        <v>4</v>
      </c>
      <c r="N34" s="121">
        <f t="shared" si="5"/>
        <v>10.526315789473685</v>
      </c>
      <c r="O34" s="118">
        <f t="shared" si="6"/>
        <v>11</v>
      </c>
      <c r="P34" s="121">
        <f t="shared" si="7"/>
        <v>22</v>
      </c>
      <c r="Q34" s="155">
        <f t="shared" si="8"/>
        <v>7.894736842105263</v>
      </c>
      <c r="R34" s="156">
        <f t="shared" si="9"/>
        <v>16</v>
      </c>
      <c r="S34" s="156">
        <f t="shared" si="10"/>
        <v>2.6315789473684212</v>
      </c>
      <c r="T34" s="156">
        <f t="shared" si="11"/>
        <v>6</v>
      </c>
      <c r="U34" s="156">
        <f t="shared" si="12"/>
        <v>10.526315789473685</v>
      </c>
      <c r="V34" s="156">
        <f t="shared" si="13"/>
        <v>22</v>
      </c>
      <c r="W34" s="156"/>
      <c r="X34" s="156"/>
      <c r="Y34" s="156"/>
    </row>
    <row r="35" spans="1:25" ht="12" customHeight="1">
      <c r="A35" s="12">
        <v>26</v>
      </c>
      <c r="B35" s="170" t="s">
        <v>123</v>
      </c>
      <c r="C35" s="161">
        <v>105</v>
      </c>
      <c r="D35" s="161">
        <v>84</v>
      </c>
      <c r="E35" s="161">
        <v>3</v>
      </c>
      <c r="F35" s="121">
        <f t="shared" si="0"/>
        <v>2.857142857142857</v>
      </c>
      <c r="G35" s="161">
        <v>6</v>
      </c>
      <c r="H35" s="121">
        <f t="shared" si="1"/>
        <v>7.142857142857143</v>
      </c>
      <c r="I35" s="161">
        <v>2</v>
      </c>
      <c r="J35" s="121">
        <f t="shared" si="2"/>
        <v>1.9047619047619047</v>
      </c>
      <c r="K35" s="161">
        <v>12</v>
      </c>
      <c r="L35" s="121">
        <f t="shared" si="3"/>
        <v>14.285714285714286</v>
      </c>
      <c r="M35" s="118">
        <f t="shared" si="4"/>
        <v>5</v>
      </c>
      <c r="N35" s="121">
        <f t="shared" si="5"/>
        <v>4.761904761904762</v>
      </c>
      <c r="O35" s="118">
        <f t="shared" si="6"/>
        <v>18</v>
      </c>
      <c r="P35" s="121">
        <f t="shared" si="7"/>
        <v>21.428571428571427</v>
      </c>
      <c r="Q35" s="155">
        <f t="shared" si="8"/>
        <v>2.857142857142857</v>
      </c>
      <c r="R35" s="156">
        <f t="shared" si="9"/>
        <v>7.142857142857143</v>
      </c>
      <c r="S35" s="156">
        <f t="shared" si="10"/>
        <v>1.9047619047619047</v>
      </c>
      <c r="T35" s="156">
        <f t="shared" si="11"/>
        <v>14.285714285714286</v>
      </c>
      <c r="U35" s="156">
        <f t="shared" si="12"/>
        <v>4.761904761904762</v>
      </c>
      <c r="V35" s="156">
        <f t="shared" si="13"/>
        <v>21.428571428571427</v>
      </c>
      <c r="W35" s="156"/>
      <c r="X35" s="156"/>
      <c r="Y35" s="156"/>
    </row>
    <row r="36" spans="1:25" ht="12" customHeight="1">
      <c r="A36" s="12">
        <v>27</v>
      </c>
      <c r="B36" s="170" t="s">
        <v>124</v>
      </c>
      <c r="C36" s="161"/>
      <c r="D36" s="161"/>
      <c r="E36" s="161"/>
      <c r="F36" s="121"/>
      <c r="G36" s="161"/>
      <c r="H36" s="121"/>
      <c r="I36" s="161"/>
      <c r="J36" s="121"/>
      <c r="K36" s="161"/>
      <c r="L36" s="121"/>
      <c r="M36" s="118"/>
      <c r="N36" s="121"/>
      <c r="O36" s="118"/>
      <c r="P36" s="121"/>
      <c r="Q36" s="155">
        <f t="shared" si="8"/>
        <v>0</v>
      </c>
      <c r="R36" s="156">
        <f t="shared" si="9"/>
        <v>0</v>
      </c>
      <c r="S36" s="156">
        <f t="shared" si="10"/>
        <v>0</v>
      </c>
      <c r="T36" s="156">
        <f t="shared" si="11"/>
        <v>0</v>
      </c>
      <c r="U36" s="156">
        <f t="shared" si="12"/>
        <v>0</v>
      </c>
      <c r="V36" s="156">
        <f t="shared" si="13"/>
        <v>0</v>
      </c>
      <c r="W36" s="156"/>
      <c r="X36" s="156"/>
      <c r="Y36" s="156"/>
    </row>
    <row r="37" spans="1:25" ht="12" customHeight="1">
      <c r="A37" s="80"/>
      <c r="B37" s="171" t="s">
        <v>52</v>
      </c>
      <c r="C37" s="166">
        <f>SUM(C10:C36)</f>
        <v>2219</v>
      </c>
      <c r="D37" s="172">
        <f>SUM(D10:D36)</f>
        <v>2088</v>
      </c>
      <c r="E37" s="166">
        <f>SUM(E10:E36)</f>
        <v>72</v>
      </c>
      <c r="F37" s="173">
        <f>IF(C37=0,IF(E37=0,0,100),Q37)</f>
        <v>3.2447048219918884</v>
      </c>
      <c r="G37" s="172">
        <f>SUM(G10:G36)</f>
        <v>89</v>
      </c>
      <c r="H37" s="173">
        <f>IF(D37=0,IF(G37=0,0,100),R37)</f>
        <v>4.262452107279693</v>
      </c>
      <c r="I37" s="166">
        <f>SUM(I10:I36)</f>
        <v>109</v>
      </c>
      <c r="J37" s="173">
        <f>IF(C37=0,IF(I37=0,0,100),S37)</f>
        <v>4.91212257773772</v>
      </c>
      <c r="K37" s="172">
        <f>SUM(K10:K36)</f>
        <v>135</v>
      </c>
      <c r="L37" s="173">
        <f>IF(D37=0,IF(K37=0,0,100),T37)</f>
        <v>6.4655172413793105</v>
      </c>
      <c r="M37" s="166">
        <f>SUM(M10:M36)</f>
        <v>181</v>
      </c>
      <c r="N37" s="173">
        <f>IF(C37=0,IF(M37=0,0,100),U37)</f>
        <v>8.156827399729607</v>
      </c>
      <c r="O37" s="166">
        <f>SUM(O10:O36)</f>
        <v>224</v>
      </c>
      <c r="P37" s="173">
        <f>IF(D37=0,IF(O37=0,0,100),V37)</f>
        <v>10.727969348659004</v>
      </c>
      <c r="Q37" s="155">
        <f t="shared" si="8"/>
        <v>3.2447048219918884</v>
      </c>
      <c r="R37" s="156">
        <f t="shared" si="9"/>
        <v>4.262452107279693</v>
      </c>
      <c r="S37" s="156">
        <f t="shared" si="10"/>
        <v>4.91212257773772</v>
      </c>
      <c r="T37" s="156">
        <f t="shared" si="11"/>
        <v>6.4655172413793105</v>
      </c>
      <c r="U37" s="156">
        <f t="shared" si="12"/>
        <v>8.156827399729607</v>
      </c>
      <c r="V37" s="156">
        <f t="shared" si="13"/>
        <v>10.727969348659004</v>
      </c>
      <c r="W37" s="156"/>
      <c r="X37" s="156"/>
      <c r="Y37" s="156"/>
    </row>
    <row r="38" spans="1:25" ht="12" customHeight="1">
      <c r="A38" s="2"/>
      <c r="B38" s="2"/>
      <c r="C38" s="14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2:25" ht="12.75" customHeight="1">
      <c r="B39" s="27" t="s">
        <v>356</v>
      </c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7:25" ht="12.75" customHeight="1"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7:25" ht="12.75" customHeight="1"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7:25" ht="12.75" customHeight="1"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7:25" ht="12.75" customHeight="1"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7:25" ht="12.75" customHeight="1">
      <c r="Q44" s="156"/>
      <c r="R44" s="156"/>
      <c r="S44" s="156"/>
      <c r="T44" s="156"/>
      <c r="U44" s="156"/>
      <c r="V44" s="156"/>
      <c r="W44" s="156"/>
      <c r="X44" s="156"/>
      <c r="Y44" s="156"/>
    </row>
    <row r="45" spans="17:25" ht="12.75" customHeight="1"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7:25" ht="12.75" customHeight="1"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7:25" ht="12.75" customHeight="1"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7:25" ht="12.75" customHeight="1"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7:25" ht="12.75" customHeight="1"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7:25" ht="12.75" customHeight="1"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7:25" ht="12.75" customHeight="1"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7:25" ht="12.75" customHeight="1"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7:25" ht="12.75" customHeight="1"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7:25" ht="12.75" customHeight="1"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7:25" ht="12.75" customHeight="1"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7:25" ht="12.75" customHeight="1"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7:25" ht="12.75" customHeight="1"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7:25" ht="12.75" customHeight="1"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7:25" ht="12.75" customHeight="1"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7:25" ht="12.75" customHeight="1"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7:25" ht="12.75" customHeight="1"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7:25" ht="12.75" customHeight="1"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7:25" ht="12.75" customHeight="1"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7:25" ht="12.75" customHeight="1"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7:25" ht="12.75" customHeight="1"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7:25" ht="12.75" customHeight="1"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7:25" ht="12.75" customHeight="1">
      <c r="Q67" s="156"/>
      <c r="R67" s="156"/>
      <c r="S67" s="156"/>
      <c r="T67" s="156"/>
      <c r="U67" s="156"/>
      <c r="V67" s="156"/>
      <c r="W67" s="156"/>
      <c r="X67" s="156"/>
      <c r="Y67" s="156"/>
    </row>
    <row r="68" spans="17:25" ht="12.75" customHeight="1">
      <c r="Q68" s="156"/>
      <c r="R68" s="156"/>
      <c r="S68" s="156"/>
      <c r="T68" s="156"/>
      <c r="U68" s="156"/>
      <c r="V68" s="156"/>
      <c r="W68" s="156"/>
      <c r="X68" s="156"/>
      <c r="Y68" s="156"/>
    </row>
    <row r="69" spans="17:25" ht="12.75" customHeight="1">
      <c r="Q69" s="156"/>
      <c r="R69" s="156"/>
      <c r="S69" s="156"/>
      <c r="T69" s="156"/>
      <c r="U69" s="156"/>
      <c r="V69" s="156"/>
      <c r="W69" s="156"/>
      <c r="X69" s="156"/>
      <c r="Y69" s="156"/>
    </row>
    <row r="70" spans="17:25" ht="12.75" customHeight="1">
      <c r="Q70" s="156"/>
      <c r="R70" s="156"/>
      <c r="S70" s="156"/>
      <c r="T70" s="156"/>
      <c r="U70" s="156"/>
      <c r="V70" s="156"/>
      <c r="W70" s="156"/>
      <c r="X70" s="156"/>
      <c r="Y70" s="156"/>
    </row>
    <row r="71" spans="17:25" ht="12.75" customHeight="1">
      <c r="Q71" s="156"/>
      <c r="R71" s="156"/>
      <c r="S71" s="156"/>
      <c r="T71" s="156"/>
      <c r="U71" s="156"/>
      <c r="V71" s="156"/>
      <c r="W71" s="156"/>
      <c r="X71" s="156"/>
      <c r="Y71" s="156"/>
    </row>
    <row r="72" spans="17:25" ht="12.75" customHeight="1">
      <c r="Q72" s="156"/>
      <c r="R72" s="156"/>
      <c r="S72" s="156"/>
      <c r="T72" s="156"/>
      <c r="U72" s="156"/>
      <c r="V72" s="156"/>
      <c r="W72" s="156"/>
      <c r="X72" s="156"/>
      <c r="Y72" s="156"/>
    </row>
    <row r="73" spans="17:25" ht="12.75" customHeight="1">
      <c r="Q73" s="156"/>
      <c r="R73" s="156"/>
      <c r="S73" s="156"/>
      <c r="T73" s="156"/>
      <c r="U73" s="156"/>
      <c r="V73" s="156"/>
      <c r="W73" s="156"/>
      <c r="X73" s="156"/>
      <c r="Y73" s="156"/>
    </row>
    <row r="74" spans="17:25" ht="12.75" customHeight="1">
      <c r="Q74" s="156"/>
      <c r="R74" s="156"/>
      <c r="S74" s="156"/>
      <c r="T74" s="156"/>
      <c r="U74" s="156"/>
      <c r="V74" s="156"/>
      <c r="W74" s="156"/>
      <c r="X74" s="156"/>
      <c r="Y74" s="156"/>
    </row>
    <row r="75" spans="17:25" ht="12.75" customHeight="1"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7:25" ht="12.75" customHeight="1">
      <c r="Q76" s="156"/>
      <c r="R76" s="156"/>
      <c r="S76" s="156"/>
      <c r="T76" s="156"/>
      <c r="U76" s="156"/>
      <c r="V76" s="156"/>
      <c r="W76" s="156"/>
      <c r="X76" s="156"/>
      <c r="Y76" s="156"/>
    </row>
    <row r="77" spans="17:25" ht="12.75" customHeight="1">
      <c r="Q77" s="156"/>
      <c r="R77" s="156"/>
      <c r="S77" s="156"/>
      <c r="T77" s="156"/>
      <c r="U77" s="156"/>
      <c r="V77" s="156"/>
      <c r="W77" s="156"/>
      <c r="X77" s="156"/>
      <c r="Y77" s="156"/>
    </row>
    <row r="78" spans="17:25" ht="12.75" customHeight="1">
      <c r="Q78" s="156"/>
      <c r="R78" s="156"/>
      <c r="S78" s="156"/>
      <c r="T78" s="156"/>
      <c r="U78" s="156"/>
      <c r="V78" s="156"/>
      <c r="W78" s="156"/>
      <c r="X78" s="156"/>
      <c r="Y78" s="156"/>
    </row>
    <row r="79" spans="17:25" ht="12.75" customHeight="1">
      <c r="Q79" s="156"/>
      <c r="R79" s="156"/>
      <c r="S79" s="156"/>
      <c r="T79" s="156"/>
      <c r="U79" s="156"/>
      <c r="V79" s="156"/>
      <c r="W79" s="156"/>
      <c r="X79" s="156"/>
      <c r="Y79" s="156"/>
    </row>
    <row r="80" spans="17:25" ht="12.75" customHeight="1">
      <c r="Q80" s="156"/>
      <c r="R80" s="156"/>
      <c r="S80" s="156"/>
      <c r="T80" s="156"/>
      <c r="U80" s="156"/>
      <c r="V80" s="156"/>
      <c r="W80" s="156"/>
      <c r="X80" s="156"/>
      <c r="Y80" s="156"/>
    </row>
    <row r="81" spans="17:25" ht="12.75" customHeight="1">
      <c r="Q81" s="156"/>
      <c r="R81" s="156"/>
      <c r="S81" s="156"/>
      <c r="T81" s="156"/>
      <c r="U81" s="156"/>
      <c r="V81" s="156"/>
      <c r="W81" s="156"/>
      <c r="X81" s="156"/>
      <c r="Y81" s="156"/>
    </row>
    <row r="82" spans="17:25" ht="12.75" customHeight="1">
      <c r="Q82" s="156"/>
      <c r="R82" s="156"/>
      <c r="S82" s="156"/>
      <c r="T82" s="156"/>
      <c r="U82" s="156"/>
      <c r="V82" s="156"/>
      <c r="W82" s="156"/>
      <c r="X82" s="156"/>
      <c r="Y82" s="156"/>
    </row>
    <row r="83" spans="17:25" ht="12.75" customHeight="1">
      <c r="Q83" s="156"/>
      <c r="R83" s="156"/>
      <c r="S83" s="156"/>
      <c r="T83" s="156"/>
      <c r="U83" s="156"/>
      <c r="V83" s="156"/>
      <c r="W83" s="156"/>
      <c r="X83" s="156"/>
      <c r="Y83" s="156"/>
    </row>
    <row r="84" spans="17:25" ht="12.75" customHeight="1"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7:25" ht="12.75" customHeight="1">
      <c r="Q85" s="156"/>
      <c r="R85" s="156"/>
      <c r="S85" s="156"/>
      <c r="T85" s="156"/>
      <c r="U85" s="156"/>
      <c r="V85" s="156"/>
      <c r="W85" s="156"/>
      <c r="X85" s="156"/>
      <c r="Y85" s="156"/>
    </row>
    <row r="86" spans="17:25" ht="12.75" customHeight="1">
      <c r="Q86" s="156"/>
      <c r="R86" s="156"/>
      <c r="S86" s="156"/>
      <c r="T86" s="156"/>
      <c r="U86" s="156"/>
      <c r="V86" s="156"/>
      <c r="W86" s="156"/>
      <c r="X86" s="156"/>
      <c r="Y86" s="156"/>
    </row>
    <row r="87" spans="17:25" ht="12.75" customHeight="1"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7:25" ht="12.75" customHeight="1"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7:25" ht="12.75" customHeight="1"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7:25" ht="12.75" customHeight="1">
      <c r="Q90" s="156"/>
      <c r="R90" s="156"/>
      <c r="S90" s="156"/>
      <c r="T90" s="156"/>
      <c r="U90" s="156"/>
      <c r="V90" s="156"/>
      <c r="W90" s="156"/>
      <c r="X90" s="156"/>
      <c r="Y90" s="156"/>
    </row>
    <row r="91" spans="17:25" ht="12.75" customHeight="1"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7:25" ht="12.75" customHeight="1"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7:25" ht="12.75" customHeight="1"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7:25" ht="12.75" customHeight="1"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7:25" ht="12.75" customHeight="1"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7:25" ht="12.75" customHeight="1"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7:25" ht="12.75" customHeight="1"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7:25" ht="12.75" customHeight="1">
      <c r="Q98" s="156"/>
      <c r="R98" s="156"/>
      <c r="S98" s="156"/>
      <c r="T98" s="156"/>
      <c r="U98" s="156"/>
      <c r="V98" s="156"/>
      <c r="W98" s="156"/>
      <c r="X98" s="156"/>
      <c r="Y98" s="156"/>
    </row>
    <row r="99" spans="17:25" ht="12.75" customHeight="1">
      <c r="Q99" s="156"/>
      <c r="R99" s="156"/>
      <c r="S99" s="156"/>
      <c r="T99" s="156"/>
      <c r="U99" s="156"/>
      <c r="V99" s="156"/>
      <c r="W99" s="156"/>
      <c r="X99" s="156"/>
      <c r="Y99" s="156"/>
    </row>
    <row r="100" spans="17:25" ht="12.75" customHeight="1">
      <c r="Q100" s="156"/>
      <c r="R100" s="156"/>
      <c r="S100" s="156"/>
      <c r="T100" s="156"/>
      <c r="U100" s="156"/>
      <c r="V100" s="156"/>
      <c r="W100" s="156"/>
      <c r="X100" s="156"/>
      <c r="Y100" s="156"/>
    </row>
    <row r="101" spans="17:25" ht="12.75" customHeight="1">
      <c r="Q101" s="156"/>
      <c r="R101" s="156"/>
      <c r="S101" s="156"/>
      <c r="T101" s="156"/>
      <c r="U101" s="156"/>
      <c r="V101" s="156"/>
      <c r="W101" s="156"/>
      <c r="X101" s="156"/>
      <c r="Y101" s="156"/>
    </row>
    <row r="102" spans="17:25" ht="12.75" customHeight="1">
      <c r="Q102" s="156"/>
      <c r="R102" s="156"/>
      <c r="S102" s="156"/>
      <c r="T102" s="156"/>
      <c r="U102" s="156"/>
      <c r="V102" s="156"/>
      <c r="W102" s="156"/>
      <c r="X102" s="156"/>
      <c r="Y102" s="156"/>
    </row>
    <row r="103" spans="17:25" ht="12.75" customHeight="1">
      <c r="Q103" s="156"/>
      <c r="R103" s="156"/>
      <c r="S103" s="156"/>
      <c r="T103" s="156"/>
      <c r="U103" s="156"/>
      <c r="V103" s="156"/>
      <c r="W103" s="156"/>
      <c r="X103" s="156"/>
      <c r="Y103" s="156"/>
    </row>
    <row r="104" spans="17:25" ht="12.75" customHeight="1">
      <c r="Q104" s="156"/>
      <c r="R104" s="156"/>
      <c r="S104" s="156"/>
      <c r="T104" s="156"/>
      <c r="U104" s="156"/>
      <c r="V104" s="156"/>
      <c r="W104" s="156"/>
      <c r="X104" s="156"/>
      <c r="Y104" s="156"/>
    </row>
    <row r="105" spans="17:25" ht="12.75" customHeight="1">
      <c r="Q105" s="156"/>
      <c r="R105" s="156"/>
      <c r="S105" s="156"/>
      <c r="T105" s="156"/>
      <c r="U105" s="156"/>
      <c r="V105" s="156"/>
      <c r="W105" s="156"/>
      <c r="X105" s="156"/>
      <c r="Y105" s="156"/>
    </row>
    <row r="106" spans="17:25" ht="12.75" customHeight="1">
      <c r="Q106" s="156"/>
      <c r="R106" s="156"/>
      <c r="S106" s="156"/>
      <c r="T106" s="156"/>
      <c r="U106" s="156"/>
      <c r="V106" s="156"/>
      <c r="W106" s="156"/>
      <c r="X106" s="156"/>
      <c r="Y106" s="156"/>
    </row>
    <row r="107" spans="17:25" ht="12.75" customHeight="1">
      <c r="Q107" s="156"/>
      <c r="R107" s="156"/>
      <c r="S107" s="156"/>
      <c r="T107" s="156"/>
      <c r="U107" s="156"/>
      <c r="V107" s="156"/>
      <c r="W107" s="156"/>
      <c r="X107" s="156"/>
      <c r="Y107" s="156"/>
    </row>
    <row r="108" spans="17:25" ht="12.75" customHeight="1">
      <c r="Q108" s="156"/>
      <c r="R108" s="156"/>
      <c r="S108" s="156"/>
      <c r="T108" s="156"/>
      <c r="U108" s="156"/>
      <c r="V108" s="156"/>
      <c r="W108" s="156"/>
      <c r="X108" s="156"/>
      <c r="Y108" s="156"/>
    </row>
    <row r="109" spans="17:25" ht="12.75" customHeight="1">
      <c r="Q109" s="156"/>
      <c r="R109" s="156"/>
      <c r="S109" s="156"/>
      <c r="T109" s="156"/>
      <c r="U109" s="156"/>
      <c r="V109" s="156"/>
      <c r="W109" s="156"/>
      <c r="X109" s="156"/>
      <c r="Y109" s="156"/>
    </row>
    <row r="110" spans="17:25" ht="12.75" customHeight="1">
      <c r="Q110" s="156"/>
      <c r="R110" s="156"/>
      <c r="S110" s="156"/>
      <c r="T110" s="156"/>
      <c r="U110" s="156"/>
      <c r="V110" s="156"/>
      <c r="W110" s="156"/>
      <c r="X110" s="156"/>
      <c r="Y110" s="156"/>
    </row>
    <row r="111" spans="17:25" ht="12.75" customHeight="1">
      <c r="Q111" s="156"/>
      <c r="R111" s="156"/>
      <c r="S111" s="156"/>
      <c r="T111" s="156"/>
      <c r="U111" s="156"/>
      <c r="V111" s="156"/>
      <c r="W111" s="156"/>
      <c r="X111" s="156"/>
      <c r="Y111" s="156"/>
    </row>
    <row r="112" spans="17:25" ht="12.75" customHeight="1">
      <c r="Q112" s="156"/>
      <c r="R112" s="156"/>
      <c r="S112" s="156"/>
      <c r="T112" s="156"/>
      <c r="U112" s="156"/>
      <c r="V112" s="156"/>
      <c r="W112" s="156"/>
      <c r="X112" s="156"/>
      <c r="Y112" s="156"/>
    </row>
    <row r="113" spans="17:25" ht="12.75" customHeight="1">
      <c r="Q113" s="156"/>
      <c r="R113" s="156"/>
      <c r="S113" s="156"/>
      <c r="T113" s="156"/>
      <c r="U113" s="156"/>
      <c r="V113" s="156"/>
      <c r="W113" s="156"/>
      <c r="X113" s="156"/>
      <c r="Y113" s="156"/>
    </row>
    <row r="114" spans="17:25" ht="12.75" customHeight="1">
      <c r="Q114" s="156"/>
      <c r="R114" s="156"/>
      <c r="S114" s="156"/>
      <c r="T114" s="156"/>
      <c r="U114" s="156"/>
      <c r="V114" s="156"/>
      <c r="W114" s="156"/>
      <c r="X114" s="156"/>
      <c r="Y114" s="156"/>
    </row>
    <row r="115" spans="17:25" ht="12.75" customHeight="1">
      <c r="Q115" s="156"/>
      <c r="R115" s="156"/>
      <c r="S115" s="156"/>
      <c r="T115" s="156"/>
      <c r="U115" s="156"/>
      <c r="V115" s="156"/>
      <c r="W115" s="156"/>
      <c r="X115" s="156"/>
      <c r="Y115" s="156"/>
    </row>
    <row r="116" spans="17:25" ht="12.75" customHeight="1">
      <c r="Q116" s="156"/>
      <c r="R116" s="156"/>
      <c r="S116" s="156"/>
      <c r="T116" s="156"/>
      <c r="U116" s="156"/>
      <c r="V116" s="156"/>
      <c r="W116" s="156"/>
      <c r="X116" s="156"/>
      <c r="Y116" s="156"/>
    </row>
    <row r="117" spans="17:25" ht="12.75" customHeight="1">
      <c r="Q117" s="156"/>
      <c r="R117" s="156"/>
      <c r="S117" s="156"/>
      <c r="T117" s="156"/>
      <c r="U117" s="156"/>
      <c r="V117" s="156"/>
      <c r="W117" s="156"/>
      <c r="X117" s="156"/>
      <c r="Y117" s="156"/>
    </row>
    <row r="118" spans="17:25" ht="12.75" customHeight="1">
      <c r="Q118" s="156"/>
      <c r="R118" s="156"/>
      <c r="S118" s="156"/>
      <c r="T118" s="156"/>
      <c r="U118" s="156"/>
      <c r="V118" s="156"/>
      <c r="W118" s="156"/>
      <c r="X118" s="156"/>
      <c r="Y118" s="156"/>
    </row>
    <row r="119" spans="17:25" ht="12.75" customHeight="1">
      <c r="Q119" s="156"/>
      <c r="R119" s="156"/>
      <c r="S119" s="156"/>
      <c r="T119" s="156"/>
      <c r="U119" s="156"/>
      <c r="V119" s="156"/>
      <c r="W119" s="156"/>
      <c r="X119" s="156"/>
      <c r="Y119" s="156"/>
    </row>
    <row r="120" spans="17:25" ht="12.75" customHeight="1">
      <c r="Q120" s="156"/>
      <c r="R120" s="156"/>
      <c r="S120" s="156"/>
      <c r="T120" s="156"/>
      <c r="U120" s="156"/>
      <c r="V120" s="156"/>
      <c r="W120" s="156"/>
      <c r="X120" s="156"/>
      <c r="Y120" s="156"/>
    </row>
    <row r="121" spans="17:25" ht="12.75" customHeight="1">
      <c r="Q121" s="156"/>
      <c r="R121" s="156"/>
      <c r="S121" s="156"/>
      <c r="T121" s="156"/>
      <c r="U121" s="156"/>
      <c r="V121" s="156"/>
      <c r="W121" s="156"/>
      <c r="X121" s="156"/>
      <c r="Y121" s="156"/>
    </row>
    <row r="122" spans="17:25" ht="12.75" customHeight="1">
      <c r="Q122" s="156"/>
      <c r="R122" s="156"/>
      <c r="S122" s="156"/>
      <c r="T122" s="156"/>
      <c r="U122" s="156"/>
      <c r="V122" s="156"/>
      <c r="W122" s="156"/>
      <c r="X122" s="156"/>
      <c r="Y122" s="156"/>
    </row>
    <row r="123" spans="17:25" ht="12.75" customHeight="1">
      <c r="Q123" s="156"/>
      <c r="R123" s="156"/>
      <c r="S123" s="156"/>
      <c r="T123" s="156"/>
      <c r="U123" s="156"/>
      <c r="V123" s="156"/>
      <c r="W123" s="156"/>
      <c r="X123" s="156"/>
      <c r="Y123" s="156"/>
    </row>
    <row r="124" spans="17:25" ht="12.75" customHeight="1">
      <c r="Q124" s="156"/>
      <c r="R124" s="156"/>
      <c r="S124" s="156"/>
      <c r="T124" s="156"/>
      <c r="U124" s="156"/>
      <c r="V124" s="156"/>
      <c r="W124" s="156"/>
      <c r="X124" s="156"/>
      <c r="Y124" s="156"/>
    </row>
    <row r="125" spans="17:25" ht="12.75" customHeight="1">
      <c r="Q125" s="156"/>
      <c r="R125" s="156"/>
      <c r="S125" s="156"/>
      <c r="T125" s="156"/>
      <c r="U125" s="156"/>
      <c r="V125" s="156"/>
      <c r="W125" s="156"/>
      <c r="X125" s="156"/>
      <c r="Y125" s="156"/>
    </row>
    <row r="126" spans="17:25" ht="12.75" customHeight="1">
      <c r="Q126" s="156"/>
      <c r="R126" s="156"/>
      <c r="S126" s="156"/>
      <c r="T126" s="156"/>
      <c r="U126" s="156"/>
      <c r="V126" s="156"/>
      <c r="W126" s="156"/>
      <c r="X126" s="156"/>
      <c r="Y126" s="156"/>
    </row>
    <row r="127" spans="17:25" ht="12.75" customHeight="1"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7:25" ht="12.75" customHeight="1"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7:25" ht="12.75" customHeight="1">
      <c r="Q129" s="156"/>
      <c r="R129" s="156"/>
      <c r="S129" s="156"/>
      <c r="T129" s="156"/>
      <c r="U129" s="156"/>
      <c r="V129" s="156"/>
      <c r="W129" s="156"/>
      <c r="X129" s="156"/>
      <c r="Y129" s="156"/>
    </row>
    <row r="130" spans="17:25" ht="12.75" customHeight="1">
      <c r="Q130" s="156"/>
      <c r="R130" s="156"/>
      <c r="S130" s="156"/>
      <c r="T130" s="156"/>
      <c r="U130" s="156"/>
      <c r="V130" s="156"/>
      <c r="W130" s="156"/>
      <c r="X130" s="156"/>
      <c r="Y130" s="156"/>
    </row>
    <row r="131" spans="17:25" ht="12.75" customHeight="1">
      <c r="Q131" s="156"/>
      <c r="R131" s="156"/>
      <c r="S131" s="156"/>
      <c r="T131" s="156"/>
      <c r="U131" s="156"/>
      <c r="V131" s="156"/>
      <c r="W131" s="156"/>
      <c r="X131" s="156"/>
      <c r="Y131" s="156"/>
    </row>
    <row r="132" spans="17:25" ht="12.75" customHeight="1">
      <c r="Q132" s="156"/>
      <c r="R132" s="156"/>
      <c r="S132" s="156"/>
      <c r="T132" s="156"/>
      <c r="U132" s="156"/>
      <c r="V132" s="156"/>
      <c r="W132" s="156"/>
      <c r="X132" s="156"/>
      <c r="Y132" s="156"/>
    </row>
    <row r="133" spans="17:25" ht="12.75" customHeight="1"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7:25" ht="12.75" customHeight="1">
      <c r="Q134" s="156"/>
      <c r="R134" s="156"/>
      <c r="S134" s="156"/>
      <c r="T134" s="156"/>
      <c r="U134" s="156"/>
      <c r="V134" s="156"/>
      <c r="W134" s="156"/>
      <c r="X134" s="156"/>
      <c r="Y134" s="156"/>
    </row>
    <row r="135" spans="17:25" ht="12.75" customHeight="1">
      <c r="Q135" s="156"/>
      <c r="R135" s="156"/>
      <c r="S135" s="156"/>
      <c r="T135" s="156"/>
      <c r="U135" s="156"/>
      <c r="V135" s="156"/>
      <c r="W135" s="156"/>
      <c r="X135" s="156"/>
      <c r="Y135" s="156"/>
    </row>
    <row r="136" spans="17:25" ht="12.75" customHeight="1">
      <c r="Q136" s="156"/>
      <c r="R136" s="156"/>
      <c r="S136" s="156"/>
      <c r="T136" s="156"/>
      <c r="U136" s="156"/>
      <c r="V136" s="156"/>
      <c r="W136" s="156"/>
      <c r="X136" s="156"/>
      <c r="Y136" s="156"/>
    </row>
    <row r="137" spans="17:25" ht="12.75" customHeight="1">
      <c r="Q137" s="156"/>
      <c r="R137" s="156"/>
      <c r="S137" s="156"/>
      <c r="T137" s="156"/>
      <c r="U137" s="156"/>
      <c r="V137" s="156"/>
      <c r="W137" s="156"/>
      <c r="X137" s="156"/>
      <c r="Y137" s="156"/>
    </row>
    <row r="138" spans="17:25" ht="12.75" customHeight="1">
      <c r="Q138" s="156"/>
      <c r="R138" s="156"/>
      <c r="S138" s="156"/>
      <c r="T138" s="156"/>
      <c r="U138" s="156"/>
      <c r="V138" s="156"/>
      <c r="W138" s="156"/>
      <c r="X138" s="156"/>
      <c r="Y138" s="156"/>
    </row>
    <row r="139" spans="17:25" ht="12.75" customHeight="1">
      <c r="Q139" s="156"/>
      <c r="R139" s="156"/>
      <c r="S139" s="156"/>
      <c r="T139" s="156"/>
      <c r="U139" s="156"/>
      <c r="V139" s="156"/>
      <c r="W139" s="156"/>
      <c r="X139" s="156"/>
      <c r="Y139" s="156"/>
    </row>
    <row r="140" spans="17:25" ht="12.75" customHeight="1">
      <c r="Q140" s="156"/>
      <c r="R140" s="156"/>
      <c r="S140" s="156"/>
      <c r="T140" s="156"/>
      <c r="U140" s="156"/>
      <c r="V140" s="156"/>
      <c r="W140" s="156"/>
      <c r="X140" s="156"/>
      <c r="Y140" s="156"/>
    </row>
    <row r="141" spans="17:25" ht="12.75" customHeight="1">
      <c r="Q141" s="156"/>
      <c r="R141" s="156"/>
      <c r="S141" s="156"/>
      <c r="T141" s="156"/>
      <c r="U141" s="156"/>
      <c r="V141" s="156"/>
      <c r="W141" s="156"/>
      <c r="X141" s="156"/>
      <c r="Y141" s="156"/>
    </row>
    <row r="142" spans="17:25" ht="12.75" customHeight="1">
      <c r="Q142" s="156"/>
      <c r="R142" s="156"/>
      <c r="S142" s="156"/>
      <c r="T142" s="156"/>
      <c r="U142" s="156"/>
      <c r="V142" s="156"/>
      <c r="W142" s="156"/>
      <c r="X142" s="156"/>
      <c r="Y142" s="156"/>
    </row>
    <row r="143" spans="17:25" ht="12.75" customHeight="1">
      <c r="Q143" s="156"/>
      <c r="R143" s="156"/>
      <c r="S143" s="156"/>
      <c r="T143" s="156"/>
      <c r="U143" s="156"/>
      <c r="V143" s="156"/>
      <c r="W143" s="156"/>
      <c r="X143" s="156"/>
      <c r="Y143" s="156"/>
    </row>
    <row r="144" spans="17:25" ht="12.75" customHeight="1">
      <c r="Q144" s="156"/>
      <c r="R144" s="156"/>
      <c r="S144" s="156"/>
      <c r="T144" s="156"/>
      <c r="U144" s="156"/>
      <c r="V144" s="156"/>
      <c r="W144" s="156"/>
      <c r="X144" s="156"/>
      <c r="Y144" s="156"/>
    </row>
    <row r="145" spans="17:25" ht="12.75" customHeight="1">
      <c r="Q145" s="156"/>
      <c r="R145" s="156"/>
      <c r="S145" s="156"/>
      <c r="T145" s="156"/>
      <c r="U145" s="156"/>
      <c r="V145" s="156"/>
      <c r="W145" s="156"/>
      <c r="X145" s="156"/>
      <c r="Y145" s="156"/>
    </row>
    <row r="146" spans="17:25" ht="12.75" customHeight="1">
      <c r="Q146" s="156"/>
      <c r="R146" s="156"/>
      <c r="S146" s="156"/>
      <c r="T146" s="156"/>
      <c r="U146" s="156"/>
      <c r="V146" s="156"/>
      <c r="W146" s="156"/>
      <c r="X146" s="156"/>
      <c r="Y146" s="156"/>
    </row>
    <row r="147" spans="17:25" ht="12.75" customHeight="1">
      <c r="Q147" s="156"/>
      <c r="R147" s="156"/>
      <c r="S147" s="156"/>
      <c r="T147" s="156"/>
      <c r="U147" s="156"/>
      <c r="V147" s="156"/>
      <c r="W147" s="156"/>
      <c r="X147" s="156"/>
      <c r="Y147" s="156"/>
    </row>
    <row r="148" spans="17:25" ht="12.75" customHeight="1">
      <c r="Q148" s="156"/>
      <c r="R148" s="156"/>
      <c r="S148" s="156"/>
      <c r="T148" s="156"/>
      <c r="U148" s="156"/>
      <c r="V148" s="156"/>
      <c r="W148" s="156"/>
      <c r="X148" s="156"/>
      <c r="Y148" s="156"/>
    </row>
    <row r="149" spans="17:25" ht="12.75" customHeight="1">
      <c r="Q149" s="156"/>
      <c r="R149" s="156"/>
      <c r="S149" s="156"/>
      <c r="T149" s="156"/>
      <c r="U149" s="156"/>
      <c r="V149" s="156"/>
      <c r="W149" s="156"/>
      <c r="X149" s="156"/>
      <c r="Y149" s="156"/>
    </row>
    <row r="150" spans="17:25" ht="12.75" customHeight="1">
      <c r="Q150" s="156"/>
      <c r="R150" s="156"/>
      <c r="S150" s="156"/>
      <c r="T150" s="156"/>
      <c r="U150" s="156"/>
      <c r="V150" s="156"/>
      <c r="W150" s="156"/>
      <c r="X150" s="156"/>
      <c r="Y150" s="156"/>
    </row>
    <row r="151" spans="17:25" ht="12.75" customHeight="1">
      <c r="Q151" s="156"/>
      <c r="R151" s="156"/>
      <c r="S151" s="156"/>
      <c r="T151" s="156"/>
      <c r="U151" s="156"/>
      <c r="V151" s="156"/>
      <c r="W151" s="156"/>
      <c r="X151" s="156"/>
      <c r="Y151" s="156"/>
    </row>
    <row r="152" spans="17:25" ht="12.75" customHeight="1">
      <c r="Q152" s="156"/>
      <c r="R152" s="156"/>
      <c r="S152" s="156"/>
      <c r="T152" s="156"/>
      <c r="U152" s="156"/>
      <c r="V152" s="156"/>
      <c r="W152" s="156"/>
      <c r="X152" s="156"/>
      <c r="Y152" s="156"/>
    </row>
    <row r="153" spans="17:25" ht="12.75" customHeight="1">
      <c r="Q153" s="156"/>
      <c r="R153" s="156"/>
      <c r="S153" s="156"/>
      <c r="T153" s="156"/>
      <c r="U153" s="156"/>
      <c r="V153" s="156"/>
      <c r="W153" s="156"/>
      <c r="X153" s="156"/>
      <c r="Y153" s="156"/>
    </row>
    <row r="154" spans="17:25" ht="12.75" customHeight="1">
      <c r="Q154" s="156"/>
      <c r="R154" s="156"/>
      <c r="S154" s="156"/>
      <c r="T154" s="156"/>
      <c r="U154" s="156"/>
      <c r="V154" s="156"/>
      <c r="W154" s="156"/>
      <c r="X154" s="156"/>
      <c r="Y154" s="156"/>
    </row>
    <row r="155" spans="17:25" ht="12.75" customHeight="1">
      <c r="Q155" s="156"/>
      <c r="R155" s="156"/>
      <c r="S155" s="156"/>
      <c r="T155" s="156"/>
      <c r="U155" s="156"/>
      <c r="V155" s="156"/>
      <c r="W155" s="156"/>
      <c r="X155" s="156"/>
      <c r="Y155" s="156"/>
    </row>
    <row r="156" spans="17:25" ht="12.75" customHeight="1">
      <c r="Q156" s="156"/>
      <c r="R156" s="156"/>
      <c r="S156" s="156"/>
      <c r="T156" s="156"/>
      <c r="U156" s="156"/>
      <c r="V156" s="156"/>
      <c r="W156" s="156"/>
      <c r="X156" s="156"/>
      <c r="Y156" s="156"/>
    </row>
    <row r="157" spans="17:25" ht="12.75" customHeight="1">
      <c r="Q157" s="156"/>
      <c r="R157" s="156"/>
      <c r="S157" s="156"/>
      <c r="T157" s="156"/>
      <c r="U157" s="156"/>
      <c r="V157" s="156"/>
      <c r="W157" s="156"/>
      <c r="X157" s="156"/>
      <c r="Y157" s="156"/>
    </row>
    <row r="158" spans="17:25" ht="12.75" customHeight="1">
      <c r="Q158" s="156"/>
      <c r="R158" s="156"/>
      <c r="S158" s="156"/>
      <c r="T158" s="156"/>
      <c r="U158" s="156"/>
      <c r="V158" s="156"/>
      <c r="W158" s="156"/>
      <c r="X158" s="156"/>
      <c r="Y158" s="156"/>
    </row>
    <row r="159" spans="17:25" ht="12.75" customHeight="1">
      <c r="Q159" s="156"/>
      <c r="R159" s="156"/>
      <c r="S159" s="156"/>
      <c r="T159" s="156"/>
      <c r="U159" s="156"/>
      <c r="V159" s="156"/>
      <c r="W159" s="156"/>
      <c r="X159" s="156"/>
      <c r="Y159" s="156"/>
    </row>
    <row r="160" spans="17:25" ht="12.75" customHeight="1">
      <c r="Q160" s="156"/>
      <c r="R160" s="156"/>
      <c r="S160" s="156"/>
      <c r="T160" s="156"/>
      <c r="U160" s="156"/>
      <c r="V160" s="156"/>
      <c r="W160" s="156"/>
      <c r="X160" s="156"/>
      <c r="Y160" s="156"/>
    </row>
    <row r="161" spans="17:25" ht="12.75" customHeight="1">
      <c r="Q161" s="156"/>
      <c r="R161" s="156"/>
      <c r="S161" s="156"/>
      <c r="T161" s="156"/>
      <c r="U161" s="156"/>
      <c r="V161" s="156"/>
      <c r="W161" s="156"/>
      <c r="X161" s="156"/>
      <c r="Y161" s="156"/>
    </row>
    <row r="162" spans="17:25" ht="12.75" customHeight="1">
      <c r="Q162" s="156"/>
      <c r="R162" s="156"/>
      <c r="S162" s="156"/>
      <c r="T162" s="156"/>
      <c r="U162" s="156"/>
      <c r="V162" s="156"/>
      <c r="W162" s="156"/>
      <c r="X162" s="156"/>
      <c r="Y162" s="156"/>
    </row>
    <row r="163" spans="17:25" ht="12.75" customHeight="1">
      <c r="Q163" s="156"/>
      <c r="R163" s="156"/>
      <c r="S163" s="156"/>
      <c r="T163" s="156"/>
      <c r="U163" s="156"/>
      <c r="V163" s="156"/>
      <c r="W163" s="156"/>
      <c r="X163" s="156"/>
      <c r="Y163" s="156"/>
    </row>
    <row r="164" spans="17:25" ht="12.75" customHeight="1"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7:25" ht="12.75" customHeight="1"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7:25" ht="12.75" customHeight="1">
      <c r="Q166" s="156"/>
      <c r="R166" s="156"/>
      <c r="S166" s="156"/>
      <c r="T166" s="156"/>
      <c r="U166" s="156"/>
      <c r="V166" s="156"/>
      <c r="W166" s="156"/>
      <c r="X166" s="156"/>
      <c r="Y166" s="156"/>
    </row>
    <row r="167" spans="17:25" ht="12.75" customHeight="1">
      <c r="Q167" s="156"/>
      <c r="R167" s="156"/>
      <c r="S167" s="156"/>
      <c r="T167" s="156"/>
      <c r="U167" s="156"/>
      <c r="V167" s="156"/>
      <c r="W167" s="156"/>
      <c r="X167" s="156"/>
      <c r="Y167" s="156"/>
    </row>
    <row r="168" spans="17:25" ht="12.75" customHeight="1">
      <c r="Q168" s="156"/>
      <c r="R168" s="156"/>
      <c r="S168" s="156"/>
      <c r="T168" s="156"/>
      <c r="U168" s="156"/>
      <c r="V168" s="156"/>
      <c r="W168" s="156"/>
      <c r="X168" s="156"/>
      <c r="Y168" s="156"/>
    </row>
    <row r="169" spans="17:25" ht="12.75" customHeight="1">
      <c r="Q169" s="156"/>
      <c r="R169" s="156"/>
      <c r="S169" s="156"/>
      <c r="T169" s="156"/>
      <c r="U169" s="156"/>
      <c r="V169" s="156"/>
      <c r="W169" s="156"/>
      <c r="X169" s="156"/>
      <c r="Y169" s="156"/>
    </row>
    <row r="170" spans="17:25" ht="12.75" customHeight="1">
      <c r="Q170" s="156"/>
      <c r="R170" s="156"/>
      <c r="S170" s="156"/>
      <c r="T170" s="156"/>
      <c r="U170" s="156"/>
      <c r="V170" s="156"/>
      <c r="W170" s="156"/>
      <c r="X170" s="156"/>
      <c r="Y170" s="156"/>
    </row>
    <row r="171" spans="17:25" ht="12.75" customHeight="1">
      <c r="Q171" s="156"/>
      <c r="R171" s="156"/>
      <c r="S171" s="156"/>
      <c r="T171" s="156"/>
      <c r="U171" s="156"/>
      <c r="V171" s="156"/>
      <c r="W171" s="156"/>
      <c r="X171" s="156"/>
      <c r="Y171" s="156"/>
    </row>
    <row r="172" spans="17:25" ht="12.75" customHeight="1">
      <c r="Q172" s="156"/>
      <c r="R172" s="156"/>
      <c r="S172" s="156"/>
      <c r="T172" s="156"/>
      <c r="U172" s="156"/>
      <c r="V172" s="156"/>
      <c r="W172" s="156"/>
      <c r="X172" s="156"/>
      <c r="Y172" s="156"/>
    </row>
    <row r="173" spans="17:25" ht="12.75" customHeight="1">
      <c r="Q173" s="156"/>
      <c r="R173" s="156"/>
      <c r="S173" s="156"/>
      <c r="T173" s="156"/>
      <c r="U173" s="156"/>
      <c r="V173" s="156"/>
      <c r="W173" s="156"/>
      <c r="X173" s="156"/>
      <c r="Y173" s="156"/>
    </row>
    <row r="174" spans="17:25" ht="12.75" customHeight="1">
      <c r="Q174" s="156"/>
      <c r="R174" s="156"/>
      <c r="S174" s="156"/>
      <c r="T174" s="156"/>
      <c r="U174" s="156"/>
      <c r="V174" s="156"/>
      <c r="W174" s="156"/>
      <c r="X174" s="156"/>
      <c r="Y174" s="156"/>
    </row>
    <row r="175" spans="17:25" ht="12.75" customHeight="1">
      <c r="Q175" s="156"/>
      <c r="R175" s="156"/>
      <c r="S175" s="156"/>
      <c r="T175" s="156"/>
      <c r="U175" s="156"/>
      <c r="V175" s="156"/>
      <c r="W175" s="156"/>
      <c r="X175" s="156"/>
      <c r="Y175" s="156"/>
    </row>
    <row r="176" spans="17:25" ht="12.75" customHeight="1">
      <c r="Q176" s="156"/>
      <c r="R176" s="156"/>
      <c r="S176" s="156"/>
      <c r="T176" s="156"/>
      <c r="U176" s="156"/>
      <c r="V176" s="156"/>
      <c r="W176" s="156"/>
      <c r="X176" s="156"/>
      <c r="Y176" s="156"/>
    </row>
    <row r="177" spans="17:25" ht="12.75" customHeight="1">
      <c r="Q177" s="156"/>
      <c r="R177" s="156"/>
      <c r="S177" s="156"/>
      <c r="T177" s="156"/>
      <c r="U177" s="156"/>
      <c r="V177" s="156"/>
      <c r="W177" s="156"/>
      <c r="X177" s="156"/>
      <c r="Y177" s="156"/>
    </row>
    <row r="178" spans="17:25" ht="12.75" customHeight="1">
      <c r="Q178" s="156"/>
      <c r="R178" s="156"/>
      <c r="S178" s="156"/>
      <c r="T178" s="156"/>
      <c r="U178" s="156"/>
      <c r="V178" s="156"/>
      <c r="W178" s="156"/>
      <c r="X178" s="156"/>
      <c r="Y178" s="156"/>
    </row>
    <row r="179" spans="17:25" ht="12.75" customHeight="1">
      <c r="Q179" s="156"/>
      <c r="R179" s="156"/>
      <c r="S179" s="156"/>
      <c r="T179" s="156"/>
      <c r="U179" s="156"/>
      <c r="V179" s="156"/>
      <c r="W179" s="156"/>
      <c r="X179" s="156"/>
      <c r="Y179" s="156"/>
    </row>
    <row r="180" spans="17:25" ht="12.75" customHeight="1">
      <c r="Q180" s="156"/>
      <c r="R180" s="156"/>
      <c r="S180" s="156"/>
      <c r="T180" s="156"/>
      <c r="U180" s="156"/>
      <c r="V180" s="156"/>
      <c r="W180" s="156"/>
      <c r="X180" s="156"/>
      <c r="Y180" s="156"/>
    </row>
    <row r="181" spans="17:25" ht="12.75" customHeight="1">
      <c r="Q181" s="156"/>
      <c r="R181" s="156"/>
      <c r="S181" s="156"/>
      <c r="T181" s="156"/>
      <c r="U181" s="156"/>
      <c r="V181" s="156"/>
      <c r="W181" s="156"/>
      <c r="X181" s="156"/>
      <c r="Y181" s="156"/>
    </row>
    <row r="182" spans="17:25" ht="12.75" customHeight="1">
      <c r="Q182" s="156"/>
      <c r="R182" s="156"/>
      <c r="S182" s="156"/>
      <c r="T182" s="156"/>
      <c r="U182" s="156"/>
      <c r="V182" s="156"/>
      <c r="W182" s="156"/>
      <c r="X182" s="156"/>
      <c r="Y182" s="156"/>
    </row>
    <row r="183" spans="17:25" ht="12.75" customHeight="1">
      <c r="Q183" s="156"/>
      <c r="R183" s="156"/>
      <c r="S183" s="156"/>
      <c r="T183" s="156"/>
      <c r="U183" s="156"/>
      <c r="V183" s="156"/>
      <c r="W183" s="156"/>
      <c r="X183" s="156"/>
      <c r="Y183" s="156"/>
    </row>
    <row r="184" spans="17:25" ht="12.75" customHeight="1">
      <c r="Q184" s="156"/>
      <c r="R184" s="156"/>
      <c r="S184" s="156"/>
      <c r="T184" s="156"/>
      <c r="U184" s="156"/>
      <c r="V184" s="156"/>
      <c r="W184" s="156"/>
      <c r="X184" s="156"/>
      <c r="Y184" s="156"/>
    </row>
    <row r="185" spans="17:25" ht="12.75" customHeight="1">
      <c r="Q185" s="156"/>
      <c r="R185" s="156"/>
      <c r="S185" s="156"/>
      <c r="T185" s="156"/>
      <c r="U185" s="156"/>
      <c r="V185" s="156"/>
      <c r="W185" s="156"/>
      <c r="X185" s="156"/>
      <c r="Y185" s="156"/>
    </row>
    <row r="186" spans="17:25" ht="12.75" customHeight="1">
      <c r="Q186" s="156"/>
      <c r="R186" s="156"/>
      <c r="S186" s="156"/>
      <c r="T186" s="156"/>
      <c r="U186" s="156"/>
      <c r="V186" s="156"/>
      <c r="W186" s="156"/>
      <c r="X186" s="156"/>
      <c r="Y186" s="156"/>
    </row>
    <row r="187" spans="17:25" ht="12.75" customHeight="1">
      <c r="Q187" s="156"/>
      <c r="R187" s="156"/>
      <c r="S187" s="156"/>
      <c r="T187" s="156"/>
      <c r="U187" s="156"/>
      <c r="V187" s="156"/>
      <c r="W187" s="156"/>
      <c r="X187" s="156"/>
      <c r="Y187" s="156"/>
    </row>
    <row r="188" spans="17:25" ht="12.75" customHeight="1">
      <c r="Q188" s="156"/>
      <c r="R188" s="156"/>
      <c r="S188" s="156"/>
      <c r="T188" s="156"/>
      <c r="U188" s="156"/>
      <c r="V188" s="156"/>
      <c r="W188" s="156"/>
      <c r="X188" s="156"/>
      <c r="Y188" s="156"/>
    </row>
    <row r="189" spans="17:25" ht="12.75" customHeight="1">
      <c r="Q189" s="156"/>
      <c r="R189" s="156"/>
      <c r="S189" s="156"/>
      <c r="T189" s="156"/>
      <c r="U189" s="156"/>
      <c r="V189" s="156"/>
      <c r="W189" s="156"/>
      <c r="X189" s="156"/>
      <c r="Y189" s="156"/>
    </row>
    <row r="190" spans="17:25" ht="12.75" customHeight="1">
      <c r="Q190" s="156"/>
      <c r="R190" s="156"/>
      <c r="S190" s="156"/>
      <c r="T190" s="156"/>
      <c r="U190" s="156"/>
      <c r="V190" s="156"/>
      <c r="W190" s="156"/>
      <c r="X190" s="156"/>
      <c r="Y190" s="156"/>
    </row>
    <row r="191" spans="17:25" ht="12.75" customHeight="1">
      <c r="Q191" s="156"/>
      <c r="R191" s="156"/>
      <c r="S191" s="156"/>
      <c r="T191" s="156"/>
      <c r="U191" s="156"/>
      <c r="V191" s="156"/>
      <c r="W191" s="156"/>
      <c r="X191" s="156"/>
      <c r="Y191" s="156"/>
    </row>
    <row r="192" spans="17:25" ht="12.75" customHeight="1">
      <c r="Q192" s="156"/>
      <c r="R192" s="156"/>
      <c r="S192" s="156"/>
      <c r="T192" s="156"/>
      <c r="U192" s="156"/>
      <c r="V192" s="156"/>
      <c r="W192" s="156"/>
      <c r="X192" s="156"/>
      <c r="Y192" s="156"/>
    </row>
    <row r="193" spans="17:25" ht="12.75" customHeight="1">
      <c r="Q193" s="156"/>
      <c r="R193" s="156"/>
      <c r="S193" s="156"/>
      <c r="T193" s="156"/>
      <c r="U193" s="156"/>
      <c r="V193" s="156"/>
      <c r="W193" s="156"/>
      <c r="X193" s="156"/>
      <c r="Y193" s="156"/>
    </row>
    <row r="194" spans="17:25" ht="12.75" customHeight="1"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7:25" ht="12.75" customHeight="1">
      <c r="Q195" s="156"/>
      <c r="R195" s="156"/>
      <c r="S195" s="156"/>
      <c r="T195" s="156"/>
      <c r="U195" s="156"/>
      <c r="V195" s="156"/>
      <c r="W195" s="156"/>
      <c r="X195" s="156"/>
      <c r="Y195" s="156"/>
    </row>
    <row r="196" spans="17:25" ht="12.75" customHeight="1">
      <c r="Q196" s="156"/>
      <c r="R196" s="156"/>
      <c r="S196" s="156"/>
      <c r="T196" s="156"/>
      <c r="U196" s="156"/>
      <c r="V196" s="156"/>
      <c r="W196" s="156"/>
      <c r="X196" s="156"/>
      <c r="Y196" s="156"/>
    </row>
    <row r="197" spans="17:25" ht="12.75" customHeight="1">
      <c r="Q197" s="156"/>
      <c r="R197" s="156"/>
      <c r="S197" s="156"/>
      <c r="T197" s="156"/>
      <c r="U197" s="156"/>
      <c r="V197" s="156"/>
      <c r="W197" s="156"/>
      <c r="X197" s="156"/>
      <c r="Y197" s="156"/>
    </row>
    <row r="198" spans="17:25" ht="12.75" customHeight="1">
      <c r="Q198" s="156"/>
      <c r="R198" s="156"/>
      <c r="S198" s="156"/>
      <c r="T198" s="156"/>
      <c r="U198" s="156"/>
      <c r="V198" s="156"/>
      <c r="W198" s="156"/>
      <c r="X198" s="156"/>
      <c r="Y198" s="156"/>
    </row>
    <row r="199" spans="17:25" ht="12.75" customHeight="1">
      <c r="Q199" s="156"/>
      <c r="R199" s="156"/>
      <c r="S199" s="156"/>
      <c r="T199" s="156"/>
      <c r="U199" s="156"/>
      <c r="V199" s="156"/>
      <c r="W199" s="156"/>
      <c r="X199" s="156"/>
      <c r="Y199" s="156"/>
    </row>
    <row r="200" spans="17:25" ht="12.75" customHeight="1">
      <c r="Q200" s="156"/>
      <c r="R200" s="156"/>
      <c r="S200" s="156"/>
      <c r="T200" s="156"/>
      <c r="U200" s="156"/>
      <c r="V200" s="156"/>
      <c r="W200" s="156"/>
      <c r="X200" s="156"/>
      <c r="Y200" s="156"/>
    </row>
    <row r="201" spans="17:25" ht="12.75" customHeight="1"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7:25" ht="12.75" customHeight="1"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7:25" ht="12.75" customHeight="1">
      <c r="Q203" s="156"/>
      <c r="R203" s="156"/>
      <c r="S203" s="156"/>
      <c r="T203" s="156"/>
      <c r="U203" s="156"/>
      <c r="V203" s="156"/>
      <c r="W203" s="156"/>
      <c r="X203" s="156"/>
      <c r="Y203" s="156"/>
    </row>
    <row r="204" spans="17:25" ht="12.75" customHeight="1">
      <c r="Q204" s="156"/>
      <c r="R204" s="156"/>
      <c r="S204" s="156"/>
      <c r="T204" s="156"/>
      <c r="U204" s="156"/>
      <c r="V204" s="156"/>
      <c r="W204" s="156"/>
      <c r="X204" s="156"/>
      <c r="Y204" s="156"/>
    </row>
    <row r="205" spans="17:25" ht="12.75" customHeight="1">
      <c r="Q205" s="156"/>
      <c r="R205" s="156"/>
      <c r="S205" s="156"/>
      <c r="T205" s="156"/>
      <c r="U205" s="156"/>
      <c r="V205" s="156"/>
      <c r="W205" s="156"/>
      <c r="X205" s="156"/>
      <c r="Y205" s="156"/>
    </row>
    <row r="206" spans="17:25" ht="12.75" customHeight="1">
      <c r="Q206" s="156"/>
      <c r="R206" s="156"/>
      <c r="S206" s="156"/>
      <c r="T206" s="156"/>
      <c r="U206" s="156"/>
      <c r="V206" s="156"/>
      <c r="W206" s="156"/>
      <c r="X206" s="156"/>
      <c r="Y206" s="156"/>
    </row>
    <row r="207" spans="17:25" ht="12.75" customHeight="1">
      <c r="Q207" s="156"/>
      <c r="R207" s="156"/>
      <c r="S207" s="156"/>
      <c r="T207" s="156"/>
      <c r="U207" s="156"/>
      <c r="V207" s="156"/>
      <c r="W207" s="156"/>
      <c r="X207" s="156"/>
      <c r="Y207" s="156"/>
    </row>
    <row r="208" spans="17:25" ht="12.75" customHeight="1">
      <c r="Q208" s="156"/>
      <c r="R208" s="156"/>
      <c r="S208" s="156"/>
      <c r="T208" s="156"/>
      <c r="U208" s="156"/>
      <c r="V208" s="156"/>
      <c r="W208" s="156"/>
      <c r="X208" s="156"/>
      <c r="Y208" s="156"/>
    </row>
    <row r="209" spans="17:25" ht="12.75" customHeight="1">
      <c r="Q209" s="156"/>
      <c r="R209" s="156"/>
      <c r="S209" s="156"/>
      <c r="T209" s="156"/>
      <c r="U209" s="156"/>
      <c r="V209" s="156"/>
      <c r="W209" s="156"/>
      <c r="X209" s="156"/>
      <c r="Y209" s="156"/>
    </row>
    <row r="210" spans="17:25" ht="12.75" customHeight="1">
      <c r="Q210" s="156"/>
      <c r="R210" s="156"/>
      <c r="S210" s="156"/>
      <c r="T210" s="156"/>
      <c r="U210" s="156"/>
      <c r="V210" s="156"/>
      <c r="W210" s="156"/>
      <c r="X210" s="156"/>
      <c r="Y210" s="156"/>
    </row>
    <row r="211" spans="17:25" ht="12.75" customHeight="1">
      <c r="Q211" s="156"/>
      <c r="R211" s="156"/>
      <c r="S211" s="156"/>
      <c r="T211" s="156"/>
      <c r="U211" s="156"/>
      <c r="V211" s="156"/>
      <c r="W211" s="156"/>
      <c r="X211" s="156"/>
      <c r="Y211" s="156"/>
    </row>
    <row r="212" spans="17:25" ht="12.75" customHeight="1">
      <c r="Q212" s="156"/>
      <c r="R212" s="156"/>
      <c r="S212" s="156"/>
      <c r="T212" s="156"/>
      <c r="U212" s="156"/>
      <c r="V212" s="156"/>
      <c r="W212" s="156"/>
      <c r="X212" s="156"/>
      <c r="Y212" s="156"/>
    </row>
    <row r="213" spans="17:25" ht="12.75" customHeight="1">
      <c r="Q213" s="156"/>
      <c r="R213" s="156"/>
      <c r="S213" s="156"/>
      <c r="T213" s="156"/>
      <c r="U213" s="156"/>
      <c r="V213" s="156"/>
      <c r="W213" s="156"/>
      <c r="X213" s="156"/>
      <c r="Y213" s="156"/>
    </row>
    <row r="214" spans="17:25" ht="12.75" customHeight="1">
      <c r="Q214" s="156"/>
      <c r="R214" s="156"/>
      <c r="S214" s="156"/>
      <c r="T214" s="156"/>
      <c r="U214" s="156"/>
      <c r="V214" s="156"/>
      <c r="W214" s="156"/>
      <c r="X214" s="156"/>
      <c r="Y214" s="156"/>
    </row>
    <row r="215" spans="17:25" ht="12.75" customHeight="1">
      <c r="Q215" s="156"/>
      <c r="R215" s="156"/>
      <c r="S215" s="156"/>
      <c r="T215" s="156"/>
      <c r="U215" s="156"/>
      <c r="V215" s="156"/>
      <c r="W215" s="156"/>
      <c r="X215" s="156"/>
      <c r="Y215" s="156"/>
    </row>
    <row r="216" spans="17:25" ht="12.75" customHeight="1">
      <c r="Q216" s="156"/>
      <c r="R216" s="156"/>
      <c r="S216" s="156"/>
      <c r="T216" s="156"/>
      <c r="U216" s="156"/>
      <c r="V216" s="156"/>
      <c r="W216" s="156"/>
      <c r="X216" s="156"/>
      <c r="Y216" s="156"/>
    </row>
    <row r="217" spans="17:25" ht="12.75" customHeight="1">
      <c r="Q217" s="156"/>
      <c r="R217" s="156"/>
      <c r="S217" s="156"/>
      <c r="T217" s="156"/>
      <c r="U217" s="156"/>
      <c r="V217" s="156"/>
      <c r="W217" s="156"/>
      <c r="X217" s="156"/>
      <c r="Y217" s="156"/>
    </row>
    <row r="218" spans="17:25" ht="12.75" customHeight="1">
      <c r="Q218" s="156"/>
      <c r="R218" s="156"/>
      <c r="S218" s="156"/>
      <c r="T218" s="156"/>
      <c r="U218" s="156"/>
      <c r="V218" s="156"/>
      <c r="W218" s="156"/>
      <c r="X218" s="156"/>
      <c r="Y218" s="156"/>
    </row>
    <row r="219" spans="17:25" ht="12.75" customHeight="1">
      <c r="Q219" s="156"/>
      <c r="R219" s="156"/>
      <c r="S219" s="156"/>
      <c r="T219" s="156"/>
      <c r="U219" s="156"/>
      <c r="V219" s="156"/>
      <c r="W219" s="156"/>
      <c r="X219" s="156"/>
      <c r="Y219" s="156"/>
    </row>
    <row r="220" spans="17:25" ht="12.75" customHeight="1">
      <c r="Q220" s="156"/>
      <c r="R220" s="156"/>
      <c r="S220" s="156"/>
      <c r="T220" s="156"/>
      <c r="U220" s="156"/>
      <c r="V220" s="156"/>
      <c r="W220" s="156"/>
      <c r="X220" s="156"/>
      <c r="Y220" s="156"/>
    </row>
    <row r="221" spans="17:25" ht="12.75" customHeight="1">
      <c r="Q221" s="156"/>
      <c r="R221" s="156"/>
      <c r="S221" s="156"/>
      <c r="T221" s="156"/>
      <c r="U221" s="156"/>
      <c r="V221" s="156"/>
      <c r="W221" s="156"/>
      <c r="X221" s="156"/>
      <c r="Y221" s="156"/>
    </row>
    <row r="222" spans="17:25" ht="12.75" customHeight="1">
      <c r="Q222" s="156"/>
      <c r="R222" s="156"/>
      <c r="S222" s="156"/>
      <c r="T222" s="156"/>
      <c r="U222" s="156"/>
      <c r="V222" s="156"/>
      <c r="W222" s="156"/>
      <c r="X222" s="156"/>
      <c r="Y222" s="156"/>
    </row>
    <row r="223" spans="17:25" ht="12.75" customHeight="1">
      <c r="Q223" s="156"/>
      <c r="R223" s="156"/>
      <c r="S223" s="156"/>
      <c r="T223" s="156"/>
      <c r="U223" s="156"/>
      <c r="V223" s="156"/>
      <c r="W223" s="156"/>
      <c r="X223" s="156"/>
      <c r="Y223" s="156"/>
    </row>
    <row r="224" spans="17:25" ht="12.75" customHeight="1">
      <c r="Q224" s="156"/>
      <c r="R224" s="156"/>
      <c r="S224" s="156"/>
      <c r="T224" s="156"/>
      <c r="U224" s="156"/>
      <c r="V224" s="156"/>
      <c r="W224" s="156"/>
      <c r="X224" s="156"/>
      <c r="Y224" s="156"/>
    </row>
    <row r="225" spans="17:25" ht="12.75" customHeight="1">
      <c r="Q225" s="156"/>
      <c r="R225" s="156"/>
      <c r="S225" s="156"/>
      <c r="T225" s="156"/>
      <c r="U225" s="156"/>
      <c r="V225" s="156"/>
      <c r="W225" s="156"/>
      <c r="X225" s="156"/>
      <c r="Y225" s="156"/>
    </row>
    <row r="226" spans="17:25" ht="12.75" customHeight="1">
      <c r="Q226" s="156"/>
      <c r="R226" s="156"/>
      <c r="S226" s="156"/>
      <c r="T226" s="156"/>
      <c r="U226" s="156"/>
      <c r="V226" s="156"/>
      <c r="W226" s="156"/>
      <c r="X226" s="156"/>
      <c r="Y226" s="156"/>
    </row>
    <row r="227" spans="17:25" ht="12.75" customHeight="1">
      <c r="Q227" s="156"/>
      <c r="R227" s="156"/>
      <c r="S227" s="156"/>
      <c r="T227" s="156"/>
      <c r="U227" s="156"/>
      <c r="V227" s="156"/>
      <c r="W227" s="156"/>
      <c r="X227" s="156"/>
      <c r="Y227" s="156"/>
    </row>
    <row r="228" spans="17:25" ht="12.75" customHeight="1">
      <c r="Q228" s="156"/>
      <c r="R228" s="156"/>
      <c r="S228" s="156"/>
      <c r="T228" s="156"/>
      <c r="U228" s="156"/>
      <c r="V228" s="156"/>
      <c r="W228" s="156"/>
      <c r="X228" s="156"/>
      <c r="Y228" s="156"/>
    </row>
    <row r="229" spans="17:25" ht="12.75" customHeight="1">
      <c r="Q229" s="156"/>
      <c r="R229" s="156"/>
      <c r="S229" s="156"/>
      <c r="T229" s="156"/>
      <c r="U229" s="156"/>
      <c r="V229" s="156"/>
      <c r="W229" s="156"/>
      <c r="X229" s="156"/>
      <c r="Y229" s="156"/>
    </row>
    <row r="230" spans="17:25" ht="12.75" customHeight="1">
      <c r="Q230" s="156"/>
      <c r="R230" s="156"/>
      <c r="S230" s="156"/>
      <c r="T230" s="156"/>
      <c r="U230" s="156"/>
      <c r="V230" s="156"/>
      <c r="W230" s="156"/>
      <c r="X230" s="156"/>
      <c r="Y230" s="156"/>
    </row>
    <row r="231" spans="17:25" ht="12.75" customHeight="1">
      <c r="Q231" s="156"/>
      <c r="R231" s="156"/>
      <c r="S231" s="156"/>
      <c r="T231" s="156"/>
      <c r="U231" s="156"/>
      <c r="V231" s="156"/>
      <c r="W231" s="156"/>
      <c r="X231" s="156"/>
      <c r="Y231" s="156"/>
    </row>
    <row r="232" spans="17:25" ht="12.75" customHeight="1">
      <c r="Q232" s="156"/>
      <c r="R232" s="156"/>
      <c r="S232" s="156"/>
      <c r="T232" s="156"/>
      <c r="U232" s="156"/>
      <c r="V232" s="156"/>
      <c r="W232" s="156"/>
      <c r="X232" s="156"/>
      <c r="Y232" s="156"/>
    </row>
    <row r="233" spans="17:25" ht="12.75" customHeight="1">
      <c r="Q233" s="156"/>
      <c r="R233" s="156"/>
      <c r="S233" s="156"/>
      <c r="T233" s="156"/>
      <c r="U233" s="156"/>
      <c r="V233" s="156"/>
      <c r="W233" s="156"/>
      <c r="X233" s="156"/>
      <c r="Y233" s="156"/>
    </row>
    <row r="234" spans="17:25" ht="12.75" customHeight="1">
      <c r="Q234" s="156"/>
      <c r="R234" s="156"/>
      <c r="S234" s="156"/>
      <c r="T234" s="156"/>
      <c r="U234" s="156"/>
      <c r="V234" s="156"/>
      <c r="W234" s="156"/>
      <c r="X234" s="156"/>
      <c r="Y234" s="156"/>
    </row>
    <row r="235" spans="17:25" ht="12.75" customHeight="1">
      <c r="Q235" s="156"/>
      <c r="R235" s="156"/>
      <c r="S235" s="156"/>
      <c r="T235" s="156"/>
      <c r="U235" s="156"/>
      <c r="V235" s="156"/>
      <c r="W235" s="156"/>
      <c r="X235" s="156"/>
      <c r="Y235" s="156"/>
    </row>
    <row r="236" spans="17:25" ht="12.75" customHeight="1">
      <c r="Q236" s="156"/>
      <c r="R236" s="156"/>
      <c r="S236" s="156"/>
      <c r="T236" s="156"/>
      <c r="U236" s="156"/>
      <c r="V236" s="156"/>
      <c r="W236" s="156"/>
      <c r="X236" s="156"/>
      <c r="Y236" s="156"/>
    </row>
    <row r="237" spans="17:25" ht="12.75" customHeight="1">
      <c r="Q237" s="156"/>
      <c r="R237" s="156"/>
      <c r="S237" s="156"/>
      <c r="T237" s="156"/>
      <c r="U237" s="156"/>
      <c r="V237" s="156"/>
      <c r="W237" s="156"/>
      <c r="X237" s="156"/>
      <c r="Y237" s="156"/>
    </row>
    <row r="238" spans="17:25" ht="12.75" customHeight="1">
      <c r="Q238" s="156"/>
      <c r="R238" s="156"/>
      <c r="S238" s="156"/>
      <c r="T238" s="156"/>
      <c r="U238" s="156"/>
      <c r="V238" s="156"/>
      <c r="W238" s="156"/>
      <c r="X238" s="156"/>
      <c r="Y238" s="156"/>
    </row>
    <row r="239" spans="17:25" ht="12.75" customHeight="1"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7:25" ht="12.75" customHeight="1"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7:25" ht="12.75" customHeight="1">
      <c r="Q241" s="156"/>
      <c r="R241" s="156"/>
      <c r="S241" s="156"/>
      <c r="T241" s="156"/>
      <c r="U241" s="156"/>
      <c r="V241" s="156"/>
      <c r="W241" s="156"/>
      <c r="X241" s="156"/>
      <c r="Y241" s="156"/>
    </row>
    <row r="242" spans="17:25" ht="12.75" customHeight="1">
      <c r="Q242" s="156"/>
      <c r="R242" s="156"/>
      <c r="S242" s="156"/>
      <c r="T242" s="156"/>
      <c r="U242" s="156"/>
      <c r="V242" s="156"/>
      <c r="W242" s="156"/>
      <c r="X242" s="156"/>
      <c r="Y242" s="156"/>
    </row>
    <row r="243" spans="17:25" ht="12.75" customHeight="1">
      <c r="Q243" s="156"/>
      <c r="R243" s="156"/>
      <c r="S243" s="156"/>
      <c r="T243" s="156"/>
      <c r="U243" s="156"/>
      <c r="V243" s="156"/>
      <c r="W243" s="156"/>
      <c r="X243" s="156"/>
      <c r="Y243" s="156"/>
    </row>
    <row r="244" spans="17:25" ht="12.75" customHeight="1">
      <c r="Q244" s="156"/>
      <c r="R244" s="156"/>
      <c r="S244" s="156"/>
      <c r="T244" s="156"/>
      <c r="U244" s="156"/>
      <c r="V244" s="156"/>
      <c r="W244" s="156"/>
      <c r="X244" s="156"/>
      <c r="Y244" s="156"/>
    </row>
    <row r="245" spans="17:25" ht="12.75" customHeight="1">
      <c r="Q245" s="156"/>
      <c r="R245" s="156"/>
      <c r="S245" s="156"/>
      <c r="T245" s="156"/>
      <c r="U245" s="156"/>
      <c r="V245" s="156"/>
      <c r="W245" s="156"/>
      <c r="X245" s="156"/>
      <c r="Y245" s="156"/>
    </row>
    <row r="246" spans="17:25" ht="12.75" customHeight="1">
      <c r="Q246" s="156"/>
      <c r="R246" s="156"/>
      <c r="S246" s="156"/>
      <c r="T246" s="156"/>
      <c r="U246" s="156"/>
      <c r="V246" s="156"/>
      <c r="W246" s="156"/>
      <c r="X246" s="156"/>
      <c r="Y246" s="156"/>
    </row>
    <row r="247" spans="17:25" ht="12.75" customHeight="1">
      <c r="Q247" s="156"/>
      <c r="R247" s="156"/>
      <c r="S247" s="156"/>
      <c r="T247" s="156"/>
      <c r="U247" s="156"/>
      <c r="V247" s="156"/>
      <c r="W247" s="156"/>
      <c r="X247" s="156"/>
      <c r="Y247" s="156"/>
    </row>
    <row r="248" spans="17:25" ht="12.75" customHeight="1">
      <c r="Q248" s="156"/>
      <c r="R248" s="156"/>
      <c r="S248" s="156"/>
      <c r="T248" s="156"/>
      <c r="U248" s="156"/>
      <c r="V248" s="156"/>
      <c r="W248" s="156"/>
      <c r="X248" s="156"/>
      <c r="Y248" s="156"/>
    </row>
    <row r="249" spans="17:25" ht="12.75" customHeight="1">
      <c r="Q249" s="156"/>
      <c r="R249" s="156"/>
      <c r="S249" s="156"/>
      <c r="T249" s="156"/>
      <c r="U249" s="156"/>
      <c r="V249" s="156"/>
      <c r="W249" s="156"/>
      <c r="X249" s="156"/>
      <c r="Y249" s="156"/>
    </row>
    <row r="250" spans="17:25" ht="12.75" customHeight="1">
      <c r="Q250" s="156"/>
      <c r="R250" s="156"/>
      <c r="S250" s="156"/>
      <c r="T250" s="156"/>
      <c r="U250" s="156"/>
      <c r="V250" s="156"/>
      <c r="W250" s="156"/>
      <c r="X250" s="156"/>
      <c r="Y250" s="156"/>
    </row>
    <row r="251" spans="17:25" ht="12.75" customHeight="1">
      <c r="Q251" s="156"/>
      <c r="R251" s="156"/>
      <c r="S251" s="156"/>
      <c r="T251" s="156"/>
      <c r="U251" s="156"/>
      <c r="V251" s="156"/>
      <c r="W251" s="156"/>
      <c r="X251" s="156"/>
      <c r="Y251" s="156"/>
    </row>
    <row r="252" spans="17:25" ht="12.75" customHeight="1">
      <c r="Q252" s="156"/>
      <c r="R252" s="156"/>
      <c r="S252" s="156"/>
      <c r="T252" s="156"/>
      <c r="U252" s="156"/>
      <c r="V252" s="156"/>
      <c r="W252" s="156"/>
      <c r="X252" s="156"/>
      <c r="Y252" s="156"/>
    </row>
    <row r="253" spans="17:25" ht="12.75" customHeight="1">
      <c r="Q253" s="156"/>
      <c r="R253" s="156"/>
      <c r="S253" s="156"/>
      <c r="T253" s="156"/>
      <c r="U253" s="156"/>
      <c r="V253" s="156"/>
      <c r="W253" s="156"/>
      <c r="X253" s="156"/>
      <c r="Y253" s="156"/>
    </row>
    <row r="254" spans="17:25" ht="12.75" customHeight="1">
      <c r="Q254" s="156"/>
      <c r="R254" s="156"/>
      <c r="S254" s="156"/>
      <c r="T254" s="156"/>
      <c r="U254" s="156"/>
      <c r="V254" s="156"/>
      <c r="W254" s="156"/>
      <c r="X254" s="156"/>
      <c r="Y254" s="156"/>
    </row>
    <row r="255" spans="17:25" ht="12.75" customHeight="1">
      <c r="Q255" s="156"/>
      <c r="R255" s="156"/>
      <c r="S255" s="156"/>
      <c r="T255" s="156"/>
      <c r="U255" s="156"/>
      <c r="V255" s="156"/>
      <c r="W255" s="156"/>
      <c r="X255" s="156"/>
      <c r="Y255" s="156"/>
    </row>
    <row r="256" spans="17:25" ht="12.75" customHeight="1">
      <c r="Q256" s="156"/>
      <c r="R256" s="156"/>
      <c r="S256" s="156"/>
      <c r="T256" s="156"/>
      <c r="U256" s="156"/>
      <c r="V256" s="156"/>
      <c r="W256" s="156"/>
      <c r="X256" s="156"/>
      <c r="Y256" s="156"/>
    </row>
    <row r="257" spans="17:25" ht="12.75" customHeight="1">
      <c r="Q257" s="156"/>
      <c r="R257" s="156"/>
      <c r="S257" s="156"/>
      <c r="T257" s="156"/>
      <c r="U257" s="156"/>
      <c r="V257" s="156"/>
      <c r="W257" s="156"/>
      <c r="X257" s="156"/>
      <c r="Y257" s="156"/>
    </row>
    <row r="258" spans="17:25" ht="12.75" customHeight="1">
      <c r="Q258" s="156"/>
      <c r="R258" s="156"/>
      <c r="S258" s="156"/>
      <c r="T258" s="156"/>
      <c r="U258" s="156"/>
      <c r="V258" s="156"/>
      <c r="W258" s="156"/>
      <c r="X258" s="156"/>
      <c r="Y258" s="156"/>
    </row>
    <row r="259" spans="17:25" ht="12.75" customHeight="1">
      <c r="Q259" s="156"/>
      <c r="R259" s="156"/>
      <c r="S259" s="156"/>
      <c r="T259" s="156"/>
      <c r="U259" s="156"/>
      <c r="V259" s="156"/>
      <c r="W259" s="156"/>
      <c r="X259" s="156"/>
      <c r="Y259" s="156"/>
    </row>
    <row r="260" spans="17:25" ht="12.75" customHeight="1">
      <c r="Q260" s="156"/>
      <c r="R260" s="156"/>
      <c r="S260" s="156"/>
      <c r="T260" s="156"/>
      <c r="U260" s="156"/>
      <c r="V260" s="156"/>
      <c r="W260" s="156"/>
      <c r="X260" s="156"/>
      <c r="Y260" s="156"/>
    </row>
    <row r="261" spans="17:25" ht="12.75" customHeight="1">
      <c r="Q261" s="156"/>
      <c r="R261" s="156"/>
      <c r="S261" s="156"/>
      <c r="T261" s="156"/>
      <c r="U261" s="156"/>
      <c r="V261" s="156"/>
      <c r="W261" s="156"/>
      <c r="X261" s="156"/>
      <c r="Y261" s="156"/>
    </row>
    <row r="262" spans="17:25" ht="12.75" customHeight="1">
      <c r="Q262" s="156"/>
      <c r="R262" s="156"/>
      <c r="S262" s="156"/>
      <c r="T262" s="156"/>
      <c r="U262" s="156"/>
      <c r="V262" s="156"/>
      <c r="W262" s="156"/>
      <c r="X262" s="156"/>
      <c r="Y262" s="156"/>
    </row>
    <row r="263" spans="17:25" ht="12.75" customHeight="1">
      <c r="Q263" s="156"/>
      <c r="R263" s="156"/>
      <c r="S263" s="156"/>
      <c r="T263" s="156"/>
      <c r="U263" s="156"/>
      <c r="V263" s="156"/>
      <c r="W263" s="156"/>
      <c r="X263" s="156"/>
      <c r="Y263" s="156"/>
    </row>
    <row r="264" spans="17:25" ht="12.75" customHeight="1">
      <c r="Q264" s="156"/>
      <c r="R264" s="156"/>
      <c r="S264" s="156"/>
      <c r="T264" s="156"/>
      <c r="U264" s="156"/>
      <c r="V264" s="156"/>
      <c r="W264" s="156"/>
      <c r="X264" s="156"/>
      <c r="Y264" s="156"/>
    </row>
    <row r="265" spans="17:25" ht="12.75" customHeight="1">
      <c r="Q265" s="156"/>
      <c r="R265" s="156"/>
      <c r="S265" s="156"/>
      <c r="T265" s="156"/>
      <c r="U265" s="156"/>
      <c r="V265" s="156"/>
      <c r="W265" s="156"/>
      <c r="X265" s="156"/>
      <c r="Y265" s="156"/>
    </row>
    <row r="266" spans="17:25" ht="12.75" customHeight="1">
      <c r="Q266" s="156"/>
      <c r="R266" s="156"/>
      <c r="S266" s="156"/>
      <c r="T266" s="156"/>
      <c r="U266" s="156"/>
      <c r="V266" s="156"/>
      <c r="W266" s="156"/>
      <c r="X266" s="156"/>
      <c r="Y266" s="156"/>
    </row>
    <row r="267" spans="17:25" ht="12.75" customHeight="1">
      <c r="Q267" s="156"/>
      <c r="R267" s="156"/>
      <c r="S267" s="156"/>
      <c r="T267" s="156"/>
      <c r="U267" s="156"/>
      <c r="V267" s="156"/>
      <c r="W267" s="156"/>
      <c r="X267" s="156"/>
      <c r="Y267" s="156"/>
    </row>
    <row r="268" spans="17:25" ht="12.75" customHeight="1">
      <c r="Q268" s="156"/>
      <c r="R268" s="156"/>
      <c r="S268" s="156"/>
      <c r="T268" s="156"/>
      <c r="U268" s="156"/>
      <c r="V268" s="156"/>
      <c r="W268" s="156"/>
      <c r="X268" s="156"/>
      <c r="Y268" s="156"/>
    </row>
    <row r="269" spans="17:25" ht="12.75" customHeight="1">
      <c r="Q269" s="156"/>
      <c r="R269" s="156"/>
      <c r="S269" s="156"/>
      <c r="T269" s="156"/>
      <c r="U269" s="156"/>
      <c r="V269" s="156"/>
      <c r="W269" s="156"/>
      <c r="X269" s="156"/>
      <c r="Y269" s="156"/>
    </row>
    <row r="270" spans="17:25" ht="12.75" customHeight="1">
      <c r="Q270" s="156"/>
      <c r="R270" s="156"/>
      <c r="S270" s="156"/>
      <c r="T270" s="156"/>
      <c r="U270" s="156"/>
      <c r="V270" s="156"/>
      <c r="W270" s="156"/>
      <c r="X270" s="156"/>
      <c r="Y270" s="156"/>
    </row>
    <row r="271" spans="17:25" ht="12.75" customHeight="1">
      <c r="Q271" s="156"/>
      <c r="R271" s="156"/>
      <c r="S271" s="156"/>
      <c r="T271" s="156"/>
      <c r="U271" s="156"/>
      <c r="V271" s="156"/>
      <c r="W271" s="156"/>
      <c r="X271" s="156"/>
      <c r="Y271" s="156"/>
    </row>
    <row r="272" spans="17:25" ht="12.75" customHeight="1">
      <c r="Q272" s="156"/>
      <c r="R272" s="156"/>
      <c r="S272" s="156"/>
      <c r="T272" s="156"/>
      <c r="U272" s="156"/>
      <c r="V272" s="156"/>
      <c r="W272" s="156"/>
      <c r="X272" s="156"/>
      <c r="Y272" s="156"/>
    </row>
    <row r="273" spans="17:25" ht="12.75" customHeight="1">
      <c r="Q273" s="156"/>
      <c r="R273" s="156"/>
      <c r="S273" s="156"/>
      <c r="T273" s="156"/>
      <c r="U273" s="156"/>
      <c r="V273" s="156"/>
      <c r="W273" s="156"/>
      <c r="X273" s="156"/>
      <c r="Y273" s="156"/>
    </row>
    <row r="274" spans="17:25" ht="12.75" customHeight="1">
      <c r="Q274" s="156"/>
      <c r="R274" s="156"/>
      <c r="S274" s="156"/>
      <c r="T274" s="156"/>
      <c r="U274" s="156"/>
      <c r="V274" s="156"/>
      <c r="W274" s="156"/>
      <c r="X274" s="156"/>
      <c r="Y274" s="156"/>
    </row>
    <row r="275" spans="17:25" ht="12.75" customHeight="1">
      <c r="Q275" s="156"/>
      <c r="R275" s="156"/>
      <c r="S275" s="156"/>
      <c r="T275" s="156"/>
      <c r="U275" s="156"/>
      <c r="V275" s="156"/>
      <c r="W275" s="156"/>
      <c r="X275" s="156"/>
      <c r="Y275" s="156"/>
    </row>
    <row r="276" spans="17:25" ht="12.75" customHeight="1"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7:25" ht="12.75" customHeight="1">
      <c r="Q277" s="156"/>
      <c r="R277" s="156"/>
      <c r="S277" s="156"/>
      <c r="T277" s="156"/>
      <c r="U277" s="156"/>
      <c r="V277" s="156"/>
      <c r="W277" s="156"/>
      <c r="X277" s="156"/>
      <c r="Y277" s="156"/>
    </row>
    <row r="278" spans="17:25" ht="12.75" customHeight="1"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7:25" ht="12.75" customHeight="1">
      <c r="Q279" s="156"/>
      <c r="R279" s="156"/>
      <c r="S279" s="156"/>
      <c r="T279" s="156"/>
      <c r="U279" s="156"/>
      <c r="V279" s="156"/>
      <c r="W279" s="156"/>
      <c r="X279" s="156"/>
      <c r="Y279" s="156"/>
    </row>
    <row r="280" spans="17:25" ht="12.75" customHeight="1">
      <c r="Q280" s="156"/>
      <c r="R280" s="156"/>
      <c r="S280" s="156"/>
      <c r="T280" s="156"/>
      <c r="U280" s="156"/>
      <c r="V280" s="156"/>
      <c r="W280" s="156"/>
      <c r="X280" s="156"/>
      <c r="Y280" s="156"/>
    </row>
    <row r="281" spans="17:25" ht="12.75" customHeight="1">
      <c r="Q281" s="156"/>
      <c r="R281" s="156"/>
      <c r="S281" s="156"/>
      <c r="T281" s="156"/>
      <c r="U281" s="156"/>
      <c r="V281" s="156"/>
      <c r="W281" s="156"/>
      <c r="X281" s="156"/>
      <c r="Y281" s="156"/>
    </row>
    <row r="282" spans="17:25" ht="12.75" customHeight="1">
      <c r="Q282" s="156"/>
      <c r="R282" s="156"/>
      <c r="S282" s="156"/>
      <c r="T282" s="156"/>
      <c r="U282" s="156"/>
      <c r="V282" s="156"/>
      <c r="W282" s="156"/>
      <c r="X282" s="156"/>
      <c r="Y282" s="156"/>
    </row>
    <row r="283" spans="17:25" ht="12.75" customHeight="1">
      <c r="Q283" s="156"/>
      <c r="R283" s="156"/>
      <c r="S283" s="156"/>
      <c r="T283" s="156"/>
      <c r="U283" s="156"/>
      <c r="V283" s="156"/>
      <c r="W283" s="156"/>
      <c r="X283" s="156"/>
      <c r="Y283" s="156"/>
    </row>
    <row r="284" spans="17:25" ht="12.75" customHeight="1">
      <c r="Q284" s="156"/>
      <c r="R284" s="156"/>
      <c r="S284" s="156"/>
      <c r="T284" s="156"/>
      <c r="U284" s="156"/>
      <c r="V284" s="156"/>
      <c r="W284" s="156"/>
      <c r="X284" s="156"/>
      <c r="Y284" s="156"/>
    </row>
    <row r="285" spans="17:25" ht="12.75" customHeight="1">
      <c r="Q285" s="156"/>
      <c r="R285" s="156"/>
      <c r="S285" s="156"/>
      <c r="T285" s="156"/>
      <c r="U285" s="156"/>
      <c r="V285" s="156"/>
      <c r="W285" s="156"/>
      <c r="X285" s="156"/>
      <c r="Y285" s="156"/>
    </row>
    <row r="286" spans="17:25" ht="12.75" customHeight="1">
      <c r="Q286" s="156"/>
      <c r="R286" s="156"/>
      <c r="S286" s="156"/>
      <c r="T286" s="156"/>
      <c r="U286" s="156"/>
      <c r="V286" s="156"/>
      <c r="W286" s="156"/>
      <c r="X286" s="156"/>
      <c r="Y286" s="156"/>
    </row>
    <row r="287" spans="17:25" ht="12.75" customHeight="1">
      <c r="Q287" s="156"/>
      <c r="R287" s="156"/>
      <c r="S287" s="156"/>
      <c r="T287" s="156"/>
      <c r="U287" s="156"/>
      <c r="V287" s="156"/>
      <c r="W287" s="156"/>
      <c r="X287" s="156"/>
      <c r="Y287" s="156"/>
    </row>
    <row r="288" spans="17:25" ht="12.75" customHeight="1">
      <c r="Q288" s="156"/>
      <c r="R288" s="156"/>
      <c r="S288" s="156"/>
      <c r="T288" s="156"/>
      <c r="U288" s="156"/>
      <c r="V288" s="156"/>
      <c r="W288" s="156"/>
      <c r="X288" s="156"/>
      <c r="Y288" s="156"/>
    </row>
    <row r="289" spans="17:25" ht="12.75" customHeight="1">
      <c r="Q289" s="156"/>
      <c r="R289" s="156"/>
      <c r="S289" s="156"/>
      <c r="T289" s="156"/>
      <c r="U289" s="156"/>
      <c r="V289" s="156"/>
      <c r="W289" s="156"/>
      <c r="X289" s="156"/>
      <c r="Y289" s="156"/>
    </row>
    <row r="290" spans="17:25" ht="12.75" customHeight="1">
      <c r="Q290" s="156"/>
      <c r="R290" s="156"/>
      <c r="S290" s="156"/>
      <c r="T290" s="156"/>
      <c r="U290" s="156"/>
      <c r="V290" s="156"/>
      <c r="W290" s="156"/>
      <c r="X290" s="156"/>
      <c r="Y290" s="156"/>
    </row>
    <row r="291" spans="17:25" ht="12.75" customHeight="1">
      <c r="Q291" s="156"/>
      <c r="R291" s="156"/>
      <c r="S291" s="156"/>
      <c r="T291" s="156"/>
      <c r="U291" s="156"/>
      <c r="V291" s="156"/>
      <c r="W291" s="156"/>
      <c r="X291" s="156"/>
      <c r="Y291" s="156"/>
    </row>
    <row r="292" spans="17:25" ht="12.75" customHeight="1">
      <c r="Q292" s="156"/>
      <c r="R292" s="156"/>
      <c r="S292" s="156"/>
      <c r="T292" s="156"/>
      <c r="U292" s="156"/>
      <c r="V292" s="156"/>
      <c r="W292" s="156"/>
      <c r="X292" s="156"/>
      <c r="Y292" s="156"/>
    </row>
    <row r="293" spans="17:25" ht="12.75" customHeight="1">
      <c r="Q293" s="156"/>
      <c r="R293" s="156"/>
      <c r="S293" s="156"/>
      <c r="T293" s="156"/>
      <c r="U293" s="156"/>
      <c r="V293" s="156"/>
      <c r="W293" s="156"/>
      <c r="X293" s="156"/>
      <c r="Y293" s="156"/>
    </row>
    <row r="294" spans="17:25" ht="12.75" customHeight="1">
      <c r="Q294" s="156"/>
      <c r="R294" s="156"/>
      <c r="S294" s="156"/>
      <c r="T294" s="156"/>
      <c r="U294" s="156"/>
      <c r="V294" s="156"/>
      <c r="W294" s="156"/>
      <c r="X294" s="156"/>
      <c r="Y294" s="156"/>
    </row>
    <row r="295" spans="17:25" ht="12.75" customHeight="1">
      <c r="Q295" s="156"/>
      <c r="R295" s="156"/>
      <c r="S295" s="156"/>
      <c r="T295" s="156"/>
      <c r="U295" s="156"/>
      <c r="V295" s="156"/>
      <c r="W295" s="156"/>
      <c r="X295" s="156"/>
      <c r="Y295" s="156"/>
    </row>
    <row r="296" spans="17:25" ht="12.75" customHeight="1">
      <c r="Q296" s="156"/>
      <c r="R296" s="156"/>
      <c r="S296" s="156"/>
      <c r="T296" s="156"/>
      <c r="U296" s="156"/>
      <c r="V296" s="156"/>
      <c r="W296" s="156"/>
      <c r="X296" s="156"/>
      <c r="Y296" s="156"/>
    </row>
    <row r="297" spans="17:25" ht="12.75" customHeight="1">
      <c r="Q297" s="156"/>
      <c r="R297" s="156"/>
      <c r="S297" s="156"/>
      <c r="T297" s="156"/>
      <c r="U297" s="156"/>
      <c r="V297" s="156"/>
      <c r="W297" s="156"/>
      <c r="X297" s="156"/>
      <c r="Y297" s="156"/>
    </row>
    <row r="298" spans="17:25" ht="12.75" customHeight="1">
      <c r="Q298" s="156"/>
      <c r="R298" s="156"/>
      <c r="S298" s="156"/>
      <c r="T298" s="156"/>
      <c r="U298" s="156"/>
      <c r="V298" s="156"/>
      <c r="W298" s="156"/>
      <c r="X298" s="156"/>
      <c r="Y298" s="156"/>
    </row>
    <row r="299" spans="17:25" ht="12.75" customHeight="1">
      <c r="Q299" s="156"/>
      <c r="R299" s="156"/>
      <c r="S299" s="156"/>
      <c r="T299" s="156"/>
      <c r="U299" s="156"/>
      <c r="V299" s="156"/>
      <c r="W299" s="156"/>
      <c r="X299" s="156"/>
      <c r="Y299" s="156"/>
    </row>
    <row r="300" spans="17:25" ht="12.75" customHeight="1">
      <c r="Q300" s="156"/>
      <c r="R300" s="156"/>
      <c r="S300" s="156"/>
      <c r="T300" s="156"/>
      <c r="U300" s="156"/>
      <c r="V300" s="156"/>
      <c r="W300" s="156"/>
      <c r="X300" s="156"/>
      <c r="Y300" s="156"/>
    </row>
    <row r="301" spans="17:25" ht="12.75" customHeight="1">
      <c r="Q301" s="156"/>
      <c r="R301" s="156"/>
      <c r="S301" s="156"/>
      <c r="T301" s="156"/>
      <c r="U301" s="156"/>
      <c r="V301" s="156"/>
      <c r="W301" s="156"/>
      <c r="X301" s="156"/>
      <c r="Y301" s="156"/>
    </row>
    <row r="302" spans="17:25" ht="12.75" customHeight="1">
      <c r="Q302" s="156"/>
      <c r="R302" s="156"/>
      <c r="S302" s="156"/>
      <c r="T302" s="156"/>
      <c r="U302" s="156"/>
      <c r="V302" s="156"/>
      <c r="W302" s="156"/>
      <c r="X302" s="156"/>
      <c r="Y302" s="156"/>
    </row>
    <row r="303" spans="17:25" ht="12.75" customHeight="1">
      <c r="Q303" s="156"/>
      <c r="R303" s="156"/>
      <c r="S303" s="156"/>
      <c r="T303" s="156"/>
      <c r="U303" s="156"/>
      <c r="V303" s="156"/>
      <c r="W303" s="156"/>
      <c r="X303" s="156"/>
      <c r="Y303" s="156"/>
    </row>
    <row r="304" spans="17:25" ht="12.75" customHeight="1">
      <c r="Q304" s="156"/>
      <c r="R304" s="156"/>
      <c r="S304" s="156"/>
      <c r="T304" s="156"/>
      <c r="U304" s="156"/>
      <c r="V304" s="156"/>
      <c r="W304" s="156"/>
      <c r="X304" s="156"/>
      <c r="Y304" s="156"/>
    </row>
    <row r="305" spans="17:25" ht="12.75" customHeight="1">
      <c r="Q305" s="156"/>
      <c r="R305" s="156"/>
      <c r="S305" s="156"/>
      <c r="T305" s="156"/>
      <c r="U305" s="156"/>
      <c r="V305" s="156"/>
      <c r="W305" s="156"/>
      <c r="X305" s="156"/>
      <c r="Y305" s="156"/>
    </row>
    <row r="306" spans="17:25" ht="12.75" customHeight="1">
      <c r="Q306" s="156"/>
      <c r="R306" s="156"/>
      <c r="S306" s="156"/>
      <c r="T306" s="156"/>
      <c r="U306" s="156"/>
      <c r="V306" s="156"/>
      <c r="W306" s="156"/>
      <c r="X306" s="156"/>
      <c r="Y306" s="156"/>
    </row>
    <row r="307" spans="17:25" ht="12.75" customHeight="1">
      <c r="Q307" s="156"/>
      <c r="R307" s="156"/>
      <c r="S307" s="156"/>
      <c r="T307" s="156"/>
      <c r="U307" s="156"/>
      <c r="V307" s="156"/>
      <c r="W307" s="156"/>
      <c r="X307" s="156"/>
      <c r="Y307" s="156"/>
    </row>
    <row r="308" spans="17:25" ht="12.75" customHeight="1">
      <c r="Q308" s="156"/>
      <c r="R308" s="156"/>
      <c r="S308" s="156"/>
      <c r="T308" s="156"/>
      <c r="U308" s="156"/>
      <c r="V308" s="156"/>
      <c r="W308" s="156"/>
      <c r="X308" s="156"/>
      <c r="Y308" s="156"/>
    </row>
    <row r="309" spans="17:25" ht="12.75" customHeight="1">
      <c r="Q309" s="156"/>
      <c r="R309" s="156"/>
      <c r="S309" s="156"/>
      <c r="T309" s="156"/>
      <c r="U309" s="156"/>
      <c r="V309" s="156"/>
      <c r="W309" s="156"/>
      <c r="X309" s="156"/>
      <c r="Y309" s="156"/>
    </row>
    <row r="310" spans="17:25" ht="12.75" customHeight="1">
      <c r="Q310" s="156"/>
      <c r="R310" s="156"/>
      <c r="S310" s="156"/>
      <c r="T310" s="156"/>
      <c r="U310" s="156"/>
      <c r="V310" s="156"/>
      <c r="W310" s="156"/>
      <c r="X310" s="156"/>
      <c r="Y310" s="156"/>
    </row>
    <row r="311" spans="17:25" ht="12.75" customHeight="1">
      <c r="Q311" s="156"/>
      <c r="R311" s="156"/>
      <c r="S311" s="156"/>
      <c r="T311" s="156"/>
      <c r="U311" s="156"/>
      <c r="V311" s="156"/>
      <c r="W311" s="156"/>
      <c r="X311" s="156"/>
      <c r="Y311" s="156"/>
    </row>
    <row r="312" spans="17:25" ht="12.75" customHeight="1">
      <c r="Q312" s="156"/>
      <c r="R312" s="156"/>
      <c r="S312" s="156"/>
      <c r="T312" s="156"/>
      <c r="U312" s="156"/>
      <c r="V312" s="156"/>
      <c r="W312" s="156"/>
      <c r="X312" s="156"/>
      <c r="Y312" s="156"/>
    </row>
    <row r="313" spans="17:25" ht="12.75" customHeight="1"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7:25" ht="12.75" customHeight="1">
      <c r="Q314" s="156"/>
      <c r="R314" s="156"/>
      <c r="S314" s="156"/>
      <c r="T314" s="156"/>
      <c r="U314" s="156"/>
      <c r="V314" s="156"/>
      <c r="W314" s="156"/>
      <c r="X314" s="156"/>
      <c r="Y314" s="156"/>
    </row>
    <row r="315" spans="17:25" ht="12.75" customHeight="1"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7:25" ht="12.75" customHeight="1">
      <c r="Q316" s="156"/>
      <c r="R316" s="156"/>
      <c r="S316" s="156"/>
      <c r="T316" s="156"/>
      <c r="U316" s="156"/>
      <c r="V316" s="156"/>
      <c r="W316" s="156"/>
      <c r="X316" s="156"/>
      <c r="Y316" s="156"/>
    </row>
    <row r="317" spans="17:25" ht="12.75" customHeight="1">
      <c r="Q317" s="156"/>
      <c r="R317" s="156"/>
      <c r="S317" s="156"/>
      <c r="T317" s="156"/>
      <c r="U317" s="156"/>
      <c r="V317" s="156"/>
      <c r="W317" s="156"/>
      <c r="X317" s="156"/>
      <c r="Y317" s="156"/>
    </row>
    <row r="318" spans="17:25" ht="12.75" customHeight="1">
      <c r="Q318" s="156"/>
      <c r="R318" s="156"/>
      <c r="S318" s="156"/>
      <c r="T318" s="156"/>
      <c r="U318" s="156"/>
      <c r="V318" s="156"/>
      <c r="W318" s="156"/>
      <c r="X318" s="156"/>
      <c r="Y318" s="156"/>
    </row>
    <row r="319" spans="17:25" ht="12.75" customHeight="1">
      <c r="Q319" s="156"/>
      <c r="R319" s="156"/>
      <c r="S319" s="156"/>
      <c r="T319" s="156"/>
      <c r="U319" s="156"/>
      <c r="V319" s="156"/>
      <c r="W319" s="156"/>
      <c r="X319" s="156"/>
      <c r="Y319" s="156"/>
    </row>
    <row r="320" spans="17:25" ht="12.75" customHeight="1">
      <c r="Q320" s="156"/>
      <c r="R320" s="156"/>
      <c r="S320" s="156"/>
      <c r="T320" s="156"/>
      <c r="U320" s="156"/>
      <c r="V320" s="156"/>
      <c r="W320" s="156"/>
      <c r="X320" s="156"/>
      <c r="Y320" s="156"/>
    </row>
    <row r="321" spans="17:25" ht="12.75" customHeight="1">
      <c r="Q321" s="156"/>
      <c r="R321" s="156"/>
      <c r="S321" s="156"/>
      <c r="T321" s="156"/>
      <c r="U321" s="156"/>
      <c r="V321" s="156"/>
      <c r="W321" s="156"/>
      <c r="X321" s="156"/>
      <c r="Y321" s="156"/>
    </row>
    <row r="322" spans="17:25" ht="12.75" customHeight="1">
      <c r="Q322" s="156"/>
      <c r="R322" s="156"/>
      <c r="S322" s="156"/>
      <c r="T322" s="156"/>
      <c r="U322" s="156"/>
      <c r="V322" s="156"/>
      <c r="W322" s="156"/>
      <c r="X322" s="156"/>
      <c r="Y322" s="156"/>
    </row>
    <row r="323" spans="17:25" ht="12.75" customHeight="1">
      <c r="Q323" s="156"/>
      <c r="R323" s="156"/>
      <c r="S323" s="156"/>
      <c r="T323" s="156"/>
      <c r="U323" s="156"/>
      <c r="V323" s="156"/>
      <c r="W323" s="156"/>
      <c r="X323" s="156"/>
      <c r="Y323" s="156"/>
    </row>
    <row r="324" spans="17:25" ht="12.75" customHeight="1">
      <c r="Q324" s="156"/>
      <c r="R324" s="156"/>
      <c r="S324" s="156"/>
      <c r="T324" s="156"/>
      <c r="U324" s="156"/>
      <c r="V324" s="156"/>
      <c r="W324" s="156"/>
      <c r="X324" s="156"/>
      <c r="Y324" s="156"/>
    </row>
    <row r="325" spans="17:25" ht="12.75" customHeight="1">
      <c r="Q325" s="156"/>
      <c r="R325" s="156"/>
      <c r="S325" s="156"/>
      <c r="T325" s="156"/>
      <c r="U325" s="156"/>
      <c r="V325" s="156"/>
      <c r="W325" s="156"/>
      <c r="X325" s="156"/>
      <c r="Y325" s="156"/>
    </row>
    <row r="326" spans="17:25" ht="12.75" customHeight="1">
      <c r="Q326" s="156"/>
      <c r="R326" s="156"/>
      <c r="S326" s="156"/>
      <c r="T326" s="156"/>
      <c r="U326" s="156"/>
      <c r="V326" s="156"/>
      <c r="W326" s="156"/>
      <c r="X326" s="156"/>
      <c r="Y326" s="156"/>
    </row>
    <row r="327" spans="17:25" ht="12.75" customHeight="1">
      <c r="Q327" s="156"/>
      <c r="R327" s="156"/>
      <c r="S327" s="156"/>
      <c r="T327" s="156"/>
      <c r="U327" s="156"/>
      <c r="V327" s="156"/>
      <c r="W327" s="156"/>
      <c r="X327" s="156"/>
      <c r="Y327" s="156"/>
    </row>
    <row r="328" spans="17:25" ht="12.75" customHeight="1">
      <c r="Q328" s="156"/>
      <c r="R328" s="156"/>
      <c r="S328" s="156"/>
      <c r="T328" s="156"/>
      <c r="U328" s="156"/>
      <c r="V328" s="156"/>
      <c r="W328" s="156"/>
      <c r="X328" s="156"/>
      <c r="Y328" s="156"/>
    </row>
    <row r="329" spans="17:25" ht="12.75" customHeight="1">
      <c r="Q329" s="156"/>
      <c r="R329" s="156"/>
      <c r="S329" s="156"/>
      <c r="T329" s="156"/>
      <c r="U329" s="156"/>
      <c r="V329" s="156"/>
      <c r="W329" s="156"/>
      <c r="X329" s="156"/>
      <c r="Y329" s="156"/>
    </row>
    <row r="330" spans="17:25" ht="12.75" customHeight="1">
      <c r="Q330" s="156"/>
      <c r="R330" s="156"/>
      <c r="S330" s="156"/>
      <c r="T330" s="156"/>
      <c r="U330" s="156"/>
      <c r="V330" s="156"/>
      <c r="W330" s="156"/>
      <c r="X330" s="156"/>
      <c r="Y330" s="156"/>
    </row>
    <row r="331" spans="17:25" ht="12.75" customHeight="1">
      <c r="Q331" s="156"/>
      <c r="R331" s="156"/>
      <c r="S331" s="156"/>
      <c r="T331" s="156"/>
      <c r="U331" s="156"/>
      <c r="V331" s="156"/>
      <c r="W331" s="156"/>
      <c r="X331" s="156"/>
      <c r="Y331" s="156"/>
    </row>
    <row r="332" spans="17:25" ht="12.75" customHeight="1">
      <c r="Q332" s="156"/>
      <c r="R332" s="156"/>
      <c r="S332" s="156"/>
      <c r="T332" s="156"/>
      <c r="U332" s="156"/>
      <c r="V332" s="156"/>
      <c r="W332" s="156"/>
      <c r="X332" s="156"/>
      <c r="Y332" s="156"/>
    </row>
    <row r="333" spans="17:25" ht="12.75" customHeight="1">
      <c r="Q333" s="156"/>
      <c r="R333" s="156"/>
      <c r="S333" s="156"/>
      <c r="T333" s="156"/>
      <c r="U333" s="156"/>
      <c r="V333" s="156"/>
      <c r="W333" s="156"/>
      <c r="X333" s="156"/>
      <c r="Y333" s="156"/>
    </row>
    <row r="334" spans="17:25" ht="12.75" customHeight="1">
      <c r="Q334" s="156"/>
      <c r="R334" s="156"/>
      <c r="S334" s="156"/>
      <c r="T334" s="156"/>
      <c r="U334" s="156"/>
      <c r="V334" s="156"/>
      <c r="W334" s="156"/>
      <c r="X334" s="156"/>
      <c r="Y334" s="156"/>
    </row>
    <row r="335" spans="17:25" ht="12.75" customHeight="1">
      <c r="Q335" s="156"/>
      <c r="R335" s="156"/>
      <c r="S335" s="156"/>
      <c r="T335" s="156"/>
      <c r="U335" s="156"/>
      <c r="V335" s="156"/>
      <c r="W335" s="156"/>
      <c r="X335" s="156"/>
      <c r="Y335" s="156"/>
    </row>
    <row r="336" spans="17:25" ht="12.75" customHeight="1">
      <c r="Q336" s="156"/>
      <c r="R336" s="156"/>
      <c r="S336" s="156"/>
      <c r="T336" s="156"/>
      <c r="U336" s="156"/>
      <c r="V336" s="156"/>
      <c r="W336" s="156"/>
      <c r="X336" s="156"/>
      <c r="Y336" s="156"/>
    </row>
    <row r="337" spans="17:25" ht="12.75" customHeight="1">
      <c r="Q337" s="156"/>
      <c r="R337" s="156"/>
      <c r="S337" s="156"/>
      <c r="T337" s="156"/>
      <c r="U337" s="156"/>
      <c r="V337" s="156"/>
      <c r="W337" s="156"/>
      <c r="X337" s="156"/>
      <c r="Y337" s="156"/>
    </row>
    <row r="338" spans="17:25" ht="12.75" customHeight="1">
      <c r="Q338" s="156"/>
      <c r="R338" s="156"/>
      <c r="S338" s="156"/>
      <c r="T338" s="156"/>
      <c r="U338" s="156"/>
      <c r="V338" s="156"/>
      <c r="W338" s="156"/>
      <c r="X338" s="156"/>
      <c r="Y338" s="156"/>
    </row>
    <row r="339" spans="17:25" ht="12.75" customHeight="1">
      <c r="Q339" s="156"/>
      <c r="R339" s="156"/>
      <c r="S339" s="156"/>
      <c r="T339" s="156"/>
      <c r="U339" s="156"/>
      <c r="V339" s="156"/>
      <c r="W339" s="156"/>
      <c r="X339" s="156"/>
      <c r="Y339" s="156"/>
    </row>
    <row r="340" spans="17:25" ht="12.75" customHeight="1">
      <c r="Q340" s="156"/>
      <c r="R340" s="156"/>
      <c r="S340" s="156"/>
      <c r="T340" s="156"/>
      <c r="U340" s="156"/>
      <c r="V340" s="156"/>
      <c r="W340" s="156"/>
      <c r="X340" s="156"/>
      <c r="Y340" s="156"/>
    </row>
    <row r="341" spans="17:25" ht="12.75" customHeight="1">
      <c r="Q341" s="156"/>
      <c r="R341" s="156"/>
      <c r="S341" s="156"/>
      <c r="T341" s="156"/>
      <c r="U341" s="156"/>
      <c r="V341" s="156"/>
      <c r="W341" s="156"/>
      <c r="X341" s="156"/>
      <c r="Y341" s="156"/>
    </row>
    <row r="342" spans="17:25" ht="12.75" customHeight="1">
      <c r="Q342" s="156"/>
      <c r="R342" s="156"/>
      <c r="S342" s="156"/>
      <c r="T342" s="156"/>
      <c r="U342" s="156"/>
      <c r="V342" s="156"/>
      <c r="W342" s="156"/>
      <c r="X342" s="156"/>
      <c r="Y342" s="156"/>
    </row>
    <row r="343" spans="17:25" ht="12.75" customHeight="1">
      <c r="Q343" s="156"/>
      <c r="R343" s="156"/>
      <c r="S343" s="156"/>
      <c r="T343" s="156"/>
      <c r="U343" s="156"/>
      <c r="V343" s="156"/>
      <c r="W343" s="156"/>
      <c r="X343" s="156"/>
      <c r="Y343" s="156"/>
    </row>
    <row r="344" spans="17:25" ht="12.75" customHeight="1">
      <c r="Q344" s="156"/>
      <c r="R344" s="156"/>
      <c r="S344" s="156"/>
      <c r="T344" s="156"/>
      <c r="U344" s="156"/>
      <c r="V344" s="156"/>
      <c r="W344" s="156"/>
      <c r="X344" s="156"/>
      <c r="Y344" s="156"/>
    </row>
    <row r="345" spans="17:25" ht="12.75" customHeight="1">
      <c r="Q345" s="156"/>
      <c r="R345" s="156"/>
      <c r="S345" s="156"/>
      <c r="T345" s="156"/>
      <c r="U345" s="156"/>
      <c r="V345" s="156"/>
      <c r="W345" s="156"/>
      <c r="X345" s="156"/>
      <c r="Y345" s="156"/>
    </row>
    <row r="346" spans="17:25" ht="12.75" customHeight="1">
      <c r="Q346" s="156"/>
      <c r="R346" s="156"/>
      <c r="S346" s="156"/>
      <c r="T346" s="156"/>
      <c r="U346" s="156"/>
      <c r="V346" s="156"/>
      <c r="W346" s="156"/>
      <c r="X346" s="156"/>
      <c r="Y346" s="156"/>
    </row>
    <row r="347" spans="17:25" ht="12.75" customHeight="1">
      <c r="Q347" s="156"/>
      <c r="R347" s="156"/>
      <c r="S347" s="156"/>
      <c r="T347" s="156"/>
      <c r="U347" s="156"/>
      <c r="V347" s="156"/>
      <c r="W347" s="156"/>
      <c r="X347" s="156"/>
      <c r="Y347" s="156"/>
    </row>
    <row r="348" spans="17:25" ht="12.75" customHeight="1">
      <c r="Q348" s="156"/>
      <c r="R348" s="156"/>
      <c r="S348" s="156"/>
      <c r="T348" s="156"/>
      <c r="U348" s="156"/>
      <c r="V348" s="156"/>
      <c r="W348" s="156"/>
      <c r="X348" s="156"/>
      <c r="Y348" s="156"/>
    </row>
    <row r="349" spans="17:25" ht="12.75" customHeight="1">
      <c r="Q349" s="156"/>
      <c r="R349" s="156"/>
      <c r="S349" s="156"/>
      <c r="T349" s="156"/>
      <c r="U349" s="156"/>
      <c r="V349" s="156"/>
      <c r="W349" s="156"/>
      <c r="X349" s="156"/>
      <c r="Y349" s="156"/>
    </row>
    <row r="350" spans="17:25" ht="12.75" customHeight="1">
      <c r="Q350" s="156"/>
      <c r="R350" s="156"/>
      <c r="S350" s="156"/>
      <c r="T350" s="156"/>
      <c r="U350" s="156"/>
      <c r="V350" s="156"/>
      <c r="W350" s="156"/>
      <c r="X350" s="156"/>
      <c r="Y350" s="156"/>
    </row>
    <row r="351" spans="17:25" ht="12.75" customHeight="1"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7:25" ht="12.75" customHeight="1">
      <c r="Q352" s="156"/>
      <c r="R352" s="156"/>
      <c r="S352" s="156"/>
      <c r="T352" s="156"/>
      <c r="U352" s="156"/>
      <c r="V352" s="156"/>
      <c r="W352" s="156"/>
      <c r="X352" s="156"/>
      <c r="Y352" s="156"/>
    </row>
    <row r="353" spans="17:25" ht="12.75" customHeight="1"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7:25" ht="12.75" customHeight="1">
      <c r="Q354" s="156"/>
      <c r="R354" s="156"/>
      <c r="S354" s="156"/>
      <c r="T354" s="156"/>
      <c r="U354" s="156"/>
      <c r="V354" s="156"/>
      <c r="W354" s="156"/>
      <c r="X354" s="156"/>
      <c r="Y354" s="156"/>
    </row>
    <row r="355" spans="17:25" ht="12.75" customHeight="1">
      <c r="Q355" s="156"/>
      <c r="R355" s="156"/>
      <c r="S355" s="156"/>
      <c r="T355" s="156"/>
      <c r="U355" s="156"/>
      <c r="V355" s="156"/>
      <c r="W355" s="156"/>
      <c r="X355" s="156"/>
      <c r="Y355" s="156"/>
    </row>
    <row r="356" spans="17:25" ht="12.75" customHeight="1">
      <c r="Q356" s="156"/>
      <c r="R356" s="156"/>
      <c r="S356" s="156"/>
      <c r="T356" s="156"/>
      <c r="U356" s="156"/>
      <c r="V356" s="156"/>
      <c r="W356" s="156"/>
      <c r="X356" s="156"/>
      <c r="Y356" s="156"/>
    </row>
    <row r="357" spans="17:25" ht="12.75" customHeight="1">
      <c r="Q357" s="156"/>
      <c r="R357" s="156"/>
      <c r="S357" s="156"/>
      <c r="T357" s="156"/>
      <c r="U357" s="156"/>
      <c r="V357" s="156"/>
      <c r="W357" s="156"/>
      <c r="X357" s="156"/>
      <c r="Y357" s="156"/>
    </row>
    <row r="358" spans="17:25" ht="12.75" customHeight="1">
      <c r="Q358" s="156"/>
      <c r="R358" s="156"/>
      <c r="S358" s="156"/>
      <c r="T358" s="156"/>
      <c r="U358" s="156"/>
      <c r="V358" s="156"/>
      <c r="W358" s="156"/>
      <c r="X358" s="156"/>
      <c r="Y358" s="156"/>
    </row>
    <row r="359" spans="17:25" ht="12.75" customHeight="1">
      <c r="Q359" s="156"/>
      <c r="R359" s="156"/>
      <c r="S359" s="156"/>
      <c r="T359" s="156"/>
      <c r="U359" s="156"/>
      <c r="V359" s="156"/>
      <c r="W359" s="156"/>
      <c r="X359" s="156"/>
      <c r="Y359" s="156"/>
    </row>
    <row r="360" spans="17:25" ht="12.75" customHeight="1">
      <c r="Q360" s="156"/>
      <c r="R360" s="156"/>
      <c r="S360" s="156"/>
      <c r="T360" s="156"/>
      <c r="U360" s="156"/>
      <c r="V360" s="156"/>
      <c r="W360" s="156"/>
      <c r="X360" s="156"/>
      <c r="Y360" s="156"/>
    </row>
    <row r="361" spans="17:25" ht="12.75" customHeight="1">
      <c r="Q361" s="156"/>
      <c r="R361" s="156"/>
      <c r="S361" s="156"/>
      <c r="T361" s="156"/>
      <c r="U361" s="156"/>
      <c r="V361" s="156"/>
      <c r="W361" s="156"/>
      <c r="X361" s="156"/>
      <c r="Y361" s="156"/>
    </row>
    <row r="362" spans="17:25" ht="12.75" customHeight="1">
      <c r="Q362" s="156"/>
      <c r="R362" s="156"/>
      <c r="S362" s="156"/>
      <c r="T362" s="156"/>
      <c r="U362" s="156"/>
      <c r="V362" s="156"/>
      <c r="W362" s="156"/>
      <c r="X362" s="156"/>
      <c r="Y362" s="156"/>
    </row>
    <row r="363" spans="17:25" ht="12.75" customHeight="1">
      <c r="Q363" s="156"/>
      <c r="R363" s="156"/>
      <c r="S363" s="156"/>
      <c r="T363" s="156"/>
      <c r="U363" s="156"/>
      <c r="V363" s="156"/>
      <c r="W363" s="156"/>
      <c r="X363" s="156"/>
      <c r="Y363" s="156"/>
    </row>
    <row r="364" spans="17:25" ht="12.75" customHeight="1">
      <c r="Q364" s="156"/>
      <c r="R364" s="156"/>
      <c r="S364" s="156"/>
      <c r="T364" s="156"/>
      <c r="U364" s="156"/>
      <c r="V364" s="156"/>
      <c r="W364" s="156"/>
      <c r="X364" s="156"/>
      <c r="Y364" s="156"/>
    </row>
    <row r="365" spans="17:25" ht="12.75" customHeight="1">
      <c r="Q365" s="156"/>
      <c r="R365" s="156"/>
      <c r="S365" s="156"/>
      <c r="T365" s="156"/>
      <c r="U365" s="156"/>
      <c r="V365" s="156"/>
      <c r="W365" s="156"/>
      <c r="X365" s="156"/>
      <c r="Y365" s="156"/>
    </row>
    <row r="366" spans="17:25" ht="12.75" customHeight="1">
      <c r="Q366" s="156"/>
      <c r="R366" s="156"/>
      <c r="S366" s="156"/>
      <c r="T366" s="156"/>
      <c r="U366" s="156"/>
      <c r="V366" s="156"/>
      <c r="W366" s="156"/>
      <c r="X366" s="156"/>
      <c r="Y366" s="156"/>
    </row>
    <row r="367" spans="17:25" ht="12.75" customHeight="1">
      <c r="Q367" s="156"/>
      <c r="R367" s="156"/>
      <c r="S367" s="156"/>
      <c r="T367" s="156"/>
      <c r="U367" s="156"/>
      <c r="V367" s="156"/>
      <c r="W367" s="156"/>
      <c r="X367" s="156"/>
      <c r="Y367" s="156"/>
    </row>
    <row r="368" spans="17:25" ht="12.75" customHeight="1">
      <c r="Q368" s="156"/>
      <c r="R368" s="156"/>
      <c r="S368" s="156"/>
      <c r="T368" s="156"/>
      <c r="U368" s="156"/>
      <c r="V368" s="156"/>
      <c r="W368" s="156"/>
      <c r="X368" s="156"/>
      <c r="Y368" s="156"/>
    </row>
    <row r="369" spans="17:25" ht="12.75" customHeight="1">
      <c r="Q369" s="156"/>
      <c r="R369" s="156"/>
      <c r="S369" s="156"/>
      <c r="T369" s="156"/>
      <c r="U369" s="156"/>
      <c r="V369" s="156"/>
      <c r="W369" s="156"/>
      <c r="X369" s="156"/>
      <c r="Y369" s="156"/>
    </row>
    <row r="370" spans="17:25" ht="12.75" customHeight="1">
      <c r="Q370" s="156"/>
      <c r="R370" s="156"/>
      <c r="S370" s="156"/>
      <c r="T370" s="156"/>
      <c r="U370" s="156"/>
      <c r="V370" s="156"/>
      <c r="W370" s="156"/>
      <c r="X370" s="156"/>
      <c r="Y370" s="156"/>
    </row>
    <row r="371" spans="17:25" ht="12.75" customHeight="1">
      <c r="Q371" s="156"/>
      <c r="R371" s="156"/>
      <c r="S371" s="156"/>
      <c r="T371" s="156"/>
      <c r="U371" s="156"/>
      <c r="V371" s="156"/>
      <c r="W371" s="156"/>
      <c r="X371" s="156"/>
      <c r="Y371" s="156"/>
    </row>
    <row r="372" spans="17:25" ht="12.75" customHeight="1">
      <c r="Q372" s="156"/>
      <c r="R372" s="156"/>
      <c r="S372" s="156"/>
      <c r="T372" s="156"/>
      <c r="U372" s="156"/>
      <c r="V372" s="156"/>
      <c r="W372" s="156"/>
      <c r="X372" s="156"/>
      <c r="Y372" s="156"/>
    </row>
    <row r="373" spans="17:25" ht="12.75" customHeight="1">
      <c r="Q373" s="156"/>
      <c r="R373" s="156"/>
      <c r="S373" s="156"/>
      <c r="T373" s="156"/>
      <c r="U373" s="156"/>
      <c r="V373" s="156"/>
      <c r="W373" s="156"/>
      <c r="X373" s="156"/>
      <c r="Y373" s="156"/>
    </row>
    <row r="374" spans="17:25" ht="12.75" customHeight="1">
      <c r="Q374" s="156"/>
      <c r="R374" s="156"/>
      <c r="S374" s="156"/>
      <c r="T374" s="156"/>
      <c r="U374" s="156"/>
      <c r="V374" s="156"/>
      <c r="W374" s="156"/>
      <c r="X374" s="156"/>
      <c r="Y374" s="156"/>
    </row>
    <row r="375" spans="17:25" ht="12.75" customHeight="1">
      <c r="Q375" s="156"/>
      <c r="R375" s="156"/>
      <c r="S375" s="156"/>
      <c r="T375" s="156"/>
      <c r="U375" s="156"/>
      <c r="V375" s="156"/>
      <c r="W375" s="156"/>
      <c r="X375" s="156"/>
      <c r="Y375" s="156"/>
    </row>
    <row r="376" spans="17:25" ht="12.75" customHeight="1">
      <c r="Q376" s="156"/>
      <c r="R376" s="156"/>
      <c r="S376" s="156"/>
      <c r="T376" s="156"/>
      <c r="U376" s="156"/>
      <c r="V376" s="156"/>
      <c r="W376" s="156"/>
      <c r="X376" s="156"/>
      <c r="Y376" s="156"/>
    </row>
    <row r="377" spans="17:25" ht="12.75" customHeight="1">
      <c r="Q377" s="156"/>
      <c r="R377" s="156"/>
      <c r="S377" s="156"/>
      <c r="T377" s="156"/>
      <c r="U377" s="156"/>
      <c r="V377" s="156"/>
      <c r="W377" s="156"/>
      <c r="X377" s="156"/>
      <c r="Y377" s="156"/>
    </row>
    <row r="378" spans="17:25" ht="12.75" customHeight="1">
      <c r="Q378" s="156"/>
      <c r="R378" s="156"/>
      <c r="S378" s="156"/>
      <c r="T378" s="156"/>
      <c r="U378" s="156"/>
      <c r="V378" s="156"/>
      <c r="W378" s="156"/>
      <c r="X378" s="156"/>
      <c r="Y378" s="156"/>
    </row>
    <row r="379" spans="17:25" ht="12.75" customHeight="1">
      <c r="Q379" s="156"/>
      <c r="R379" s="156"/>
      <c r="S379" s="156"/>
      <c r="T379" s="156"/>
      <c r="U379" s="156"/>
      <c r="V379" s="156"/>
      <c r="W379" s="156"/>
      <c r="X379" s="156"/>
      <c r="Y379" s="156"/>
    </row>
    <row r="380" spans="17:25" ht="12.75" customHeight="1">
      <c r="Q380" s="156"/>
      <c r="R380" s="156"/>
      <c r="S380" s="156"/>
      <c r="T380" s="156"/>
      <c r="U380" s="156"/>
      <c r="V380" s="156"/>
      <c r="W380" s="156"/>
      <c r="X380" s="156"/>
      <c r="Y380" s="156"/>
    </row>
    <row r="381" spans="17:25" ht="12.75" customHeight="1">
      <c r="Q381" s="156"/>
      <c r="R381" s="156"/>
      <c r="S381" s="156"/>
      <c r="T381" s="156"/>
      <c r="U381" s="156"/>
      <c r="V381" s="156"/>
      <c r="W381" s="156"/>
      <c r="X381" s="156"/>
      <c r="Y381" s="156"/>
    </row>
    <row r="382" spans="17:25" ht="12.75" customHeight="1">
      <c r="Q382" s="156"/>
      <c r="R382" s="156"/>
      <c r="S382" s="156"/>
      <c r="T382" s="156"/>
      <c r="U382" s="156"/>
      <c r="V382" s="156"/>
      <c r="W382" s="156"/>
      <c r="X382" s="156"/>
      <c r="Y382" s="156"/>
    </row>
    <row r="383" spans="17:25" ht="12.75" customHeight="1">
      <c r="Q383" s="156"/>
      <c r="R383" s="156"/>
      <c r="S383" s="156"/>
      <c r="T383" s="156"/>
      <c r="U383" s="156"/>
      <c r="V383" s="156"/>
      <c r="W383" s="156"/>
      <c r="X383" s="156"/>
      <c r="Y383" s="156"/>
    </row>
    <row r="384" spans="17:25" ht="12.75" customHeight="1">
      <c r="Q384" s="156"/>
      <c r="R384" s="156"/>
      <c r="S384" s="156"/>
      <c r="T384" s="156"/>
      <c r="U384" s="156"/>
      <c r="V384" s="156"/>
      <c r="W384" s="156"/>
      <c r="X384" s="156"/>
      <c r="Y384" s="156"/>
    </row>
    <row r="385" spans="17:25" ht="12.75" customHeight="1">
      <c r="Q385" s="156"/>
      <c r="R385" s="156"/>
      <c r="S385" s="156"/>
      <c r="T385" s="156"/>
      <c r="U385" s="156"/>
      <c r="V385" s="156"/>
      <c r="W385" s="156"/>
      <c r="X385" s="156"/>
      <c r="Y385" s="156"/>
    </row>
    <row r="386" spans="17:25" ht="12.75" customHeight="1">
      <c r="Q386" s="156"/>
      <c r="R386" s="156"/>
      <c r="S386" s="156"/>
      <c r="T386" s="156"/>
      <c r="U386" s="156"/>
      <c r="V386" s="156"/>
      <c r="W386" s="156"/>
      <c r="X386" s="156"/>
      <c r="Y386" s="156"/>
    </row>
    <row r="387" spans="17:25" ht="12.75" customHeight="1">
      <c r="Q387" s="156"/>
      <c r="R387" s="156"/>
      <c r="S387" s="156"/>
      <c r="T387" s="156"/>
      <c r="U387" s="156"/>
      <c r="V387" s="156"/>
      <c r="W387" s="156"/>
      <c r="X387" s="156"/>
      <c r="Y387" s="156"/>
    </row>
    <row r="388" spans="17:25" ht="12.75" customHeight="1"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7:25" ht="12.75" customHeight="1">
      <c r="Q389" s="156"/>
      <c r="R389" s="156"/>
      <c r="S389" s="156"/>
      <c r="T389" s="156"/>
      <c r="U389" s="156"/>
      <c r="V389" s="156"/>
      <c r="W389" s="156"/>
      <c r="X389" s="156"/>
      <c r="Y389" s="156"/>
    </row>
    <row r="390" spans="17:25" ht="12.75" customHeight="1"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7:25" ht="12.75" customHeight="1">
      <c r="Q391" s="156"/>
      <c r="R391" s="156"/>
      <c r="S391" s="156"/>
      <c r="T391" s="156"/>
      <c r="U391" s="156"/>
      <c r="V391" s="156"/>
      <c r="W391" s="156"/>
      <c r="X391" s="156"/>
      <c r="Y391" s="156"/>
    </row>
    <row r="392" spans="17:25" ht="12.75" customHeight="1">
      <c r="Q392" s="156"/>
      <c r="R392" s="156"/>
      <c r="S392" s="156"/>
      <c r="T392" s="156"/>
      <c r="U392" s="156"/>
      <c r="V392" s="156"/>
      <c r="W392" s="156"/>
      <c r="X392" s="156"/>
      <c r="Y392" s="156"/>
    </row>
    <row r="393" spans="17:25" ht="12.75" customHeight="1">
      <c r="Q393" s="156"/>
      <c r="R393" s="156"/>
      <c r="S393" s="156"/>
      <c r="T393" s="156"/>
      <c r="U393" s="156"/>
      <c r="V393" s="156"/>
      <c r="W393" s="156"/>
      <c r="X393" s="156"/>
      <c r="Y393" s="156"/>
    </row>
    <row r="394" spans="17:25" ht="12.75" customHeight="1">
      <c r="Q394" s="156"/>
      <c r="R394" s="156"/>
      <c r="S394" s="156"/>
      <c r="T394" s="156"/>
      <c r="U394" s="156"/>
      <c r="V394" s="156"/>
      <c r="W394" s="156"/>
      <c r="X394" s="156"/>
      <c r="Y394" s="156"/>
    </row>
    <row r="395" spans="17:25" ht="12.75" customHeight="1">
      <c r="Q395" s="156"/>
      <c r="R395" s="156"/>
      <c r="S395" s="156"/>
      <c r="T395" s="156"/>
      <c r="U395" s="156"/>
      <c r="V395" s="156"/>
      <c r="W395" s="156"/>
      <c r="X395" s="156"/>
      <c r="Y395" s="156"/>
    </row>
    <row r="396" spans="17:25" ht="12.75" customHeight="1">
      <c r="Q396" s="156"/>
      <c r="R396" s="156"/>
      <c r="S396" s="156"/>
      <c r="T396" s="156"/>
      <c r="U396" s="156"/>
      <c r="V396" s="156"/>
      <c r="W396" s="156"/>
      <c r="X396" s="156"/>
      <c r="Y396" s="156"/>
    </row>
    <row r="397" spans="17:25" ht="12.75" customHeight="1">
      <c r="Q397" s="156"/>
      <c r="R397" s="156"/>
      <c r="S397" s="156"/>
      <c r="T397" s="156"/>
      <c r="U397" s="156"/>
      <c r="V397" s="156"/>
      <c r="W397" s="156"/>
      <c r="X397" s="156"/>
      <c r="Y397" s="156"/>
    </row>
    <row r="398" spans="17:25" ht="12.75" customHeight="1">
      <c r="Q398" s="156"/>
      <c r="R398" s="156"/>
      <c r="S398" s="156"/>
      <c r="T398" s="156"/>
      <c r="U398" s="156"/>
      <c r="V398" s="156"/>
      <c r="W398" s="156"/>
      <c r="X398" s="156"/>
      <c r="Y398" s="156"/>
    </row>
    <row r="399" spans="17:25" ht="12.75" customHeight="1">
      <c r="Q399" s="156"/>
      <c r="R399" s="156"/>
      <c r="S399" s="156"/>
      <c r="T399" s="156"/>
      <c r="U399" s="156"/>
      <c r="V399" s="156"/>
      <c r="W399" s="156"/>
      <c r="X399" s="156"/>
      <c r="Y399" s="156"/>
    </row>
    <row r="400" spans="17:25" ht="12.75" customHeight="1">
      <c r="Q400" s="156"/>
      <c r="R400" s="156"/>
      <c r="S400" s="156"/>
      <c r="T400" s="156"/>
      <c r="U400" s="156"/>
      <c r="V400" s="156"/>
      <c r="W400" s="156"/>
      <c r="X400" s="156"/>
      <c r="Y400" s="156"/>
    </row>
    <row r="401" spans="17:25" ht="12.75" customHeight="1">
      <c r="Q401" s="156"/>
      <c r="R401" s="156"/>
      <c r="S401" s="156"/>
      <c r="T401" s="156"/>
      <c r="U401" s="156"/>
      <c r="V401" s="156"/>
      <c r="W401" s="156"/>
      <c r="X401" s="156"/>
      <c r="Y401" s="156"/>
    </row>
    <row r="402" spans="17:25" ht="12.75" customHeight="1">
      <c r="Q402" s="156"/>
      <c r="R402" s="156"/>
      <c r="S402" s="156"/>
      <c r="T402" s="156"/>
      <c r="U402" s="156"/>
      <c r="V402" s="156"/>
      <c r="W402" s="156"/>
      <c r="X402" s="156"/>
      <c r="Y402" s="156"/>
    </row>
    <row r="403" spans="17:25" ht="12.75" customHeight="1">
      <c r="Q403" s="156"/>
      <c r="R403" s="156"/>
      <c r="S403" s="156"/>
      <c r="T403" s="156"/>
      <c r="U403" s="156"/>
      <c r="V403" s="156"/>
      <c r="W403" s="156"/>
      <c r="X403" s="156"/>
      <c r="Y403" s="156"/>
    </row>
    <row r="404" spans="17:25" ht="12.75" customHeight="1">
      <c r="Q404" s="156"/>
      <c r="R404" s="156"/>
      <c r="S404" s="156"/>
      <c r="T404" s="156"/>
      <c r="U404" s="156"/>
      <c r="V404" s="156"/>
      <c r="W404" s="156"/>
      <c r="X404" s="156"/>
      <c r="Y404" s="156"/>
    </row>
    <row r="405" spans="17:25" ht="12.75" customHeight="1">
      <c r="Q405" s="156"/>
      <c r="R405" s="156"/>
      <c r="S405" s="156"/>
      <c r="T405" s="156"/>
      <c r="U405" s="156"/>
      <c r="V405" s="156"/>
      <c r="W405" s="156"/>
      <c r="X405" s="156"/>
      <c r="Y405" s="156"/>
    </row>
    <row r="406" spans="17:25" ht="12.75" customHeight="1">
      <c r="Q406" s="156"/>
      <c r="R406" s="156"/>
      <c r="S406" s="156"/>
      <c r="T406" s="156"/>
      <c r="U406" s="156"/>
      <c r="V406" s="156"/>
      <c r="W406" s="156"/>
      <c r="X406" s="156"/>
      <c r="Y406" s="156"/>
    </row>
    <row r="407" spans="17:25" ht="12.75" customHeight="1">
      <c r="Q407" s="156"/>
      <c r="R407" s="156"/>
      <c r="S407" s="156"/>
      <c r="T407" s="156"/>
      <c r="U407" s="156"/>
      <c r="V407" s="156"/>
      <c r="W407" s="156"/>
      <c r="X407" s="156"/>
      <c r="Y407" s="156"/>
    </row>
    <row r="408" spans="17:25" ht="12.75" customHeight="1">
      <c r="Q408" s="156"/>
      <c r="R408" s="156"/>
      <c r="S408" s="156"/>
      <c r="T408" s="156"/>
      <c r="U408" s="156"/>
      <c r="V408" s="156"/>
      <c r="W408" s="156"/>
      <c r="X408" s="156"/>
      <c r="Y408" s="156"/>
    </row>
    <row r="409" spans="17:25" ht="12.75" customHeight="1">
      <c r="Q409" s="156"/>
      <c r="R409" s="156"/>
      <c r="S409" s="156"/>
      <c r="T409" s="156"/>
      <c r="U409" s="156"/>
      <c r="V409" s="156"/>
      <c r="W409" s="156"/>
      <c r="X409" s="156"/>
      <c r="Y409" s="156"/>
    </row>
    <row r="410" spans="17:25" ht="12.75" customHeight="1">
      <c r="Q410" s="156"/>
      <c r="R410" s="156"/>
      <c r="S410" s="156"/>
      <c r="T410" s="156"/>
      <c r="U410" s="156"/>
      <c r="V410" s="156"/>
      <c r="W410" s="156"/>
      <c r="X410" s="156"/>
      <c r="Y410" s="156"/>
    </row>
    <row r="411" spans="17:25" ht="12.75" customHeight="1">
      <c r="Q411" s="156"/>
      <c r="R411" s="156"/>
      <c r="S411" s="156"/>
      <c r="T411" s="156"/>
      <c r="U411" s="156"/>
      <c r="V411" s="156"/>
      <c r="W411" s="156"/>
      <c r="X411" s="156"/>
      <c r="Y411" s="156"/>
    </row>
    <row r="412" spans="17:25" ht="12.75" customHeight="1">
      <c r="Q412" s="156"/>
      <c r="R412" s="156"/>
      <c r="S412" s="156"/>
      <c r="T412" s="156"/>
      <c r="U412" s="156"/>
      <c r="V412" s="156"/>
      <c r="W412" s="156"/>
      <c r="X412" s="156"/>
      <c r="Y412" s="156"/>
    </row>
    <row r="413" spans="17:25" ht="12.75" customHeight="1">
      <c r="Q413" s="156"/>
      <c r="R413" s="156"/>
      <c r="S413" s="156"/>
      <c r="T413" s="156"/>
      <c r="U413" s="156"/>
      <c r="V413" s="156"/>
      <c r="W413" s="156"/>
      <c r="X413" s="156"/>
      <c r="Y413" s="156"/>
    </row>
    <row r="414" spans="17:25" ht="12.75" customHeight="1">
      <c r="Q414" s="156"/>
      <c r="R414" s="156"/>
      <c r="S414" s="156"/>
      <c r="T414" s="156"/>
      <c r="U414" s="156"/>
      <c r="V414" s="156"/>
      <c r="W414" s="156"/>
      <c r="X414" s="156"/>
      <c r="Y414" s="156"/>
    </row>
    <row r="415" spans="17:25" ht="12.75" customHeight="1">
      <c r="Q415" s="156"/>
      <c r="R415" s="156"/>
      <c r="S415" s="156"/>
      <c r="T415" s="156"/>
      <c r="U415" s="156"/>
      <c r="V415" s="156"/>
      <c r="W415" s="156"/>
      <c r="X415" s="156"/>
      <c r="Y415" s="156"/>
    </row>
    <row r="416" spans="17:25" ht="12.75" customHeight="1">
      <c r="Q416" s="156"/>
      <c r="R416" s="156"/>
      <c r="S416" s="156"/>
      <c r="T416" s="156"/>
      <c r="U416" s="156"/>
      <c r="V416" s="156"/>
      <c r="W416" s="156"/>
      <c r="X416" s="156"/>
      <c r="Y416" s="156"/>
    </row>
    <row r="417" spans="17:25" ht="12.75" customHeight="1">
      <c r="Q417" s="156"/>
      <c r="R417" s="156"/>
      <c r="S417" s="156"/>
      <c r="T417" s="156"/>
      <c r="U417" s="156"/>
      <c r="V417" s="156"/>
      <c r="W417" s="156"/>
      <c r="X417" s="156"/>
      <c r="Y417" s="156"/>
    </row>
    <row r="418" spans="17:25" ht="12.75" customHeight="1">
      <c r="Q418" s="156"/>
      <c r="R418" s="156"/>
      <c r="S418" s="156"/>
      <c r="T418" s="156"/>
      <c r="U418" s="156"/>
      <c r="V418" s="156"/>
      <c r="W418" s="156"/>
      <c r="X418" s="156"/>
      <c r="Y418" s="156"/>
    </row>
    <row r="419" spans="17:25" ht="12.75" customHeight="1">
      <c r="Q419" s="156"/>
      <c r="R419" s="156"/>
      <c r="S419" s="156"/>
      <c r="T419" s="156"/>
      <c r="U419" s="156"/>
      <c r="V419" s="156"/>
      <c r="W419" s="156"/>
      <c r="X419" s="156"/>
      <c r="Y419" s="156"/>
    </row>
    <row r="420" spans="17:25" ht="12.75" customHeight="1">
      <c r="Q420" s="156"/>
      <c r="R420" s="156"/>
      <c r="S420" s="156"/>
      <c r="T420" s="156"/>
      <c r="U420" s="156"/>
      <c r="V420" s="156"/>
      <c r="W420" s="156"/>
      <c r="X420" s="156"/>
      <c r="Y420" s="156"/>
    </row>
    <row r="421" spans="17:25" ht="12.75" customHeight="1">
      <c r="Q421" s="156"/>
      <c r="R421" s="156"/>
      <c r="S421" s="156"/>
      <c r="T421" s="156"/>
      <c r="U421" s="156"/>
      <c r="V421" s="156"/>
      <c r="W421" s="156"/>
      <c r="X421" s="156"/>
      <c r="Y421" s="156"/>
    </row>
    <row r="422" spans="17:25" ht="12.75" customHeight="1">
      <c r="Q422" s="156"/>
      <c r="R422" s="156"/>
      <c r="S422" s="156"/>
      <c r="T422" s="156"/>
      <c r="U422" s="156"/>
      <c r="V422" s="156"/>
      <c r="W422" s="156"/>
      <c r="X422" s="156"/>
      <c r="Y422" s="156"/>
    </row>
    <row r="423" spans="17:25" ht="12.75" customHeight="1">
      <c r="Q423" s="156"/>
      <c r="R423" s="156"/>
      <c r="S423" s="156"/>
      <c r="T423" s="156"/>
      <c r="U423" s="156"/>
      <c r="V423" s="156"/>
      <c r="W423" s="156"/>
      <c r="X423" s="156"/>
      <c r="Y423" s="156"/>
    </row>
    <row r="424" spans="17:25" ht="12.75" customHeight="1">
      <c r="Q424" s="156"/>
      <c r="R424" s="156"/>
      <c r="S424" s="156"/>
      <c r="T424" s="156"/>
      <c r="U424" s="156"/>
      <c r="V424" s="156"/>
      <c r="W424" s="156"/>
      <c r="X424" s="156"/>
      <c r="Y424" s="156"/>
    </row>
    <row r="425" spans="17:25" ht="12.75" customHeight="1"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7:25" ht="12.75" customHeight="1">
      <c r="Q426" s="156"/>
      <c r="R426" s="156"/>
      <c r="S426" s="156"/>
      <c r="T426" s="156"/>
      <c r="U426" s="156"/>
      <c r="V426" s="156"/>
      <c r="W426" s="156"/>
      <c r="X426" s="156"/>
      <c r="Y426" s="156"/>
    </row>
    <row r="427" spans="17:25" ht="12.75" customHeight="1"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7:25" ht="12.75" customHeight="1">
      <c r="Q428" s="156"/>
      <c r="R428" s="156"/>
      <c r="S428" s="156"/>
      <c r="T428" s="156"/>
      <c r="U428" s="156"/>
      <c r="V428" s="156"/>
      <c r="W428" s="156"/>
      <c r="X428" s="156"/>
      <c r="Y428" s="156"/>
    </row>
    <row r="429" spans="17:25" ht="12.75" customHeight="1">
      <c r="Q429" s="156"/>
      <c r="R429" s="156"/>
      <c r="S429" s="156"/>
      <c r="T429" s="156"/>
      <c r="U429" s="156"/>
      <c r="V429" s="156"/>
      <c r="W429" s="156"/>
      <c r="X429" s="156"/>
      <c r="Y429" s="156"/>
    </row>
    <row r="430" spans="17:25" ht="12.75" customHeight="1">
      <c r="Q430" s="156"/>
      <c r="R430" s="156"/>
      <c r="S430" s="156"/>
      <c r="T430" s="156"/>
      <c r="U430" s="156"/>
      <c r="V430" s="156"/>
      <c r="W430" s="156"/>
      <c r="X430" s="156"/>
      <c r="Y430" s="156"/>
    </row>
    <row r="431" spans="17:25" ht="12.75" customHeight="1">
      <c r="Q431" s="156"/>
      <c r="R431" s="156"/>
      <c r="S431" s="156"/>
      <c r="T431" s="156"/>
      <c r="U431" s="156"/>
      <c r="V431" s="156"/>
      <c r="W431" s="156"/>
      <c r="X431" s="156"/>
      <c r="Y431" s="156"/>
    </row>
    <row r="432" spans="17:25" ht="12.75" customHeight="1">
      <c r="Q432" s="156"/>
      <c r="R432" s="156"/>
      <c r="S432" s="156"/>
      <c r="T432" s="156"/>
      <c r="U432" s="156"/>
      <c r="V432" s="156"/>
      <c r="W432" s="156"/>
      <c r="X432" s="156"/>
      <c r="Y432" s="156"/>
    </row>
    <row r="433" spans="17:25" ht="12.75" customHeight="1">
      <c r="Q433" s="156"/>
      <c r="R433" s="156"/>
      <c r="S433" s="156"/>
      <c r="T433" s="156"/>
      <c r="U433" s="156"/>
      <c r="V433" s="156"/>
      <c r="W433" s="156"/>
      <c r="X433" s="156"/>
      <c r="Y433" s="156"/>
    </row>
    <row r="434" spans="17:25" ht="12.75" customHeight="1">
      <c r="Q434" s="156"/>
      <c r="R434" s="156"/>
      <c r="S434" s="156"/>
      <c r="T434" s="156"/>
      <c r="U434" s="156"/>
      <c r="V434" s="156"/>
      <c r="W434" s="156"/>
      <c r="X434" s="156"/>
      <c r="Y434" s="156"/>
    </row>
    <row r="435" spans="17:25" ht="12.75" customHeight="1">
      <c r="Q435" s="156"/>
      <c r="R435" s="156"/>
      <c r="S435" s="156"/>
      <c r="T435" s="156"/>
      <c r="U435" s="156"/>
      <c r="V435" s="156"/>
      <c r="W435" s="156"/>
      <c r="X435" s="156"/>
      <c r="Y435" s="156"/>
    </row>
    <row r="436" spans="17:25" ht="12.75" customHeight="1">
      <c r="Q436" s="156"/>
      <c r="R436" s="156"/>
      <c r="S436" s="156"/>
      <c r="T436" s="156"/>
      <c r="U436" s="156"/>
      <c r="V436" s="156"/>
      <c r="W436" s="156"/>
      <c r="X436" s="156"/>
      <c r="Y436" s="156"/>
    </row>
    <row r="437" spans="17:25" ht="12.75" customHeight="1">
      <c r="Q437" s="156"/>
      <c r="R437" s="156"/>
      <c r="S437" s="156"/>
      <c r="T437" s="156"/>
      <c r="U437" s="156"/>
      <c r="V437" s="156"/>
      <c r="W437" s="156"/>
      <c r="X437" s="156"/>
      <c r="Y437" s="156"/>
    </row>
    <row r="438" spans="17:25" ht="12.75" customHeight="1">
      <c r="Q438" s="156"/>
      <c r="R438" s="156"/>
      <c r="S438" s="156"/>
      <c r="T438" s="156"/>
      <c r="U438" s="156"/>
      <c r="V438" s="156"/>
      <c r="W438" s="156"/>
      <c r="X438" s="156"/>
      <c r="Y438" s="156"/>
    </row>
    <row r="439" spans="17:25" ht="12.75" customHeight="1">
      <c r="Q439" s="156"/>
      <c r="R439" s="156"/>
      <c r="S439" s="156"/>
      <c r="T439" s="156"/>
      <c r="U439" s="156"/>
      <c r="V439" s="156"/>
      <c r="W439" s="156"/>
      <c r="X439" s="156"/>
      <c r="Y439" s="156"/>
    </row>
    <row r="440" spans="17:25" ht="12.75" customHeight="1">
      <c r="Q440" s="156"/>
      <c r="R440" s="156"/>
      <c r="S440" s="156"/>
      <c r="T440" s="156"/>
      <c r="U440" s="156"/>
      <c r="V440" s="156"/>
      <c r="W440" s="156"/>
      <c r="X440" s="156"/>
      <c r="Y440" s="156"/>
    </row>
    <row r="441" spans="17:25" ht="12.75" customHeight="1">
      <c r="Q441" s="156"/>
      <c r="R441" s="156"/>
      <c r="S441" s="156"/>
      <c r="T441" s="156"/>
      <c r="U441" s="156"/>
      <c r="V441" s="156"/>
      <c r="W441" s="156"/>
      <c r="X441" s="156"/>
      <c r="Y441" s="156"/>
    </row>
    <row r="442" spans="17:25" ht="12.75" customHeight="1">
      <c r="Q442" s="156"/>
      <c r="R442" s="156"/>
      <c r="S442" s="156"/>
      <c r="T442" s="156"/>
      <c r="U442" s="156"/>
      <c r="V442" s="156"/>
      <c r="W442" s="156"/>
      <c r="X442" s="156"/>
      <c r="Y442" s="156"/>
    </row>
    <row r="443" spans="17:25" ht="12.75" customHeight="1">
      <c r="Q443" s="156"/>
      <c r="R443" s="156"/>
      <c r="S443" s="156"/>
      <c r="T443" s="156"/>
      <c r="U443" s="156"/>
      <c r="V443" s="156"/>
      <c r="W443" s="156"/>
      <c r="X443" s="156"/>
      <c r="Y443" s="156"/>
    </row>
    <row r="444" spans="17:25" ht="12.75" customHeight="1">
      <c r="Q444" s="156"/>
      <c r="R444" s="156"/>
      <c r="S444" s="156"/>
      <c r="T444" s="156"/>
      <c r="U444" s="156"/>
      <c r="V444" s="156"/>
      <c r="W444" s="156"/>
      <c r="X444" s="156"/>
      <c r="Y444" s="156"/>
    </row>
    <row r="445" spans="17:25" ht="12.75" customHeight="1">
      <c r="Q445" s="156"/>
      <c r="R445" s="156"/>
      <c r="S445" s="156"/>
      <c r="T445" s="156"/>
      <c r="U445" s="156"/>
      <c r="V445" s="156"/>
      <c r="W445" s="156"/>
      <c r="X445" s="156"/>
      <c r="Y445" s="156"/>
    </row>
    <row r="446" spans="17:25" ht="12.75" customHeight="1">
      <c r="Q446" s="156"/>
      <c r="R446" s="156"/>
      <c r="S446" s="156"/>
      <c r="T446" s="156"/>
      <c r="U446" s="156"/>
      <c r="V446" s="156"/>
      <c r="W446" s="156"/>
      <c r="X446" s="156"/>
      <c r="Y446" s="156"/>
    </row>
    <row r="447" spans="17:25" ht="12.75" customHeight="1">
      <c r="Q447" s="156"/>
      <c r="R447" s="156"/>
      <c r="S447" s="156"/>
      <c r="T447" s="156"/>
      <c r="U447" s="156"/>
      <c r="V447" s="156"/>
      <c r="W447" s="156"/>
      <c r="X447" s="156"/>
      <c r="Y447" s="156"/>
    </row>
    <row r="448" spans="17:25" ht="12.75" customHeight="1">
      <c r="Q448" s="156"/>
      <c r="R448" s="156"/>
      <c r="S448" s="156"/>
      <c r="T448" s="156"/>
      <c r="U448" s="156"/>
      <c r="V448" s="156"/>
      <c r="W448" s="156"/>
      <c r="X448" s="156"/>
      <c r="Y448" s="156"/>
    </row>
    <row r="449" spans="17:25" ht="12.75" customHeight="1">
      <c r="Q449" s="156"/>
      <c r="R449" s="156"/>
      <c r="S449" s="156"/>
      <c r="T449" s="156"/>
      <c r="U449" s="156"/>
      <c r="V449" s="156"/>
      <c r="W449" s="156"/>
      <c r="X449" s="156"/>
      <c r="Y449" s="156"/>
    </row>
    <row r="450" spans="17:25" ht="12.75" customHeight="1">
      <c r="Q450" s="156"/>
      <c r="R450" s="156"/>
      <c r="S450" s="156"/>
      <c r="T450" s="156"/>
      <c r="U450" s="156"/>
      <c r="V450" s="156"/>
      <c r="W450" s="156"/>
      <c r="X450" s="156"/>
      <c r="Y450" s="156"/>
    </row>
    <row r="451" spans="17:25" ht="12.75" customHeight="1">
      <c r="Q451" s="156"/>
      <c r="R451" s="156"/>
      <c r="S451" s="156"/>
      <c r="T451" s="156"/>
      <c r="U451" s="156"/>
      <c r="V451" s="156"/>
      <c r="W451" s="156"/>
      <c r="X451" s="156"/>
      <c r="Y451" s="156"/>
    </row>
    <row r="452" spans="17:25" ht="12.75" customHeight="1">
      <c r="Q452" s="156"/>
      <c r="R452" s="156"/>
      <c r="S452" s="156"/>
      <c r="T452" s="156"/>
      <c r="U452" s="156"/>
      <c r="V452" s="156"/>
      <c r="W452" s="156"/>
      <c r="X452" s="156"/>
      <c r="Y452" s="156"/>
    </row>
    <row r="453" spans="17:25" ht="12.75" customHeight="1">
      <c r="Q453" s="156"/>
      <c r="R453" s="156"/>
      <c r="S453" s="156"/>
      <c r="T453" s="156"/>
      <c r="U453" s="156"/>
      <c r="V453" s="156"/>
      <c r="W453" s="156"/>
      <c r="X453" s="156"/>
      <c r="Y453" s="156"/>
    </row>
    <row r="454" spans="17:25" ht="12.75" customHeight="1">
      <c r="Q454" s="156"/>
      <c r="R454" s="156"/>
      <c r="S454" s="156"/>
      <c r="T454" s="156"/>
      <c r="U454" s="156"/>
      <c r="V454" s="156"/>
      <c r="W454" s="156"/>
      <c r="X454" s="156"/>
      <c r="Y454" s="156"/>
    </row>
    <row r="455" spans="17:25" ht="12.75" customHeight="1">
      <c r="Q455" s="156"/>
      <c r="R455" s="156"/>
      <c r="S455" s="156"/>
      <c r="T455" s="156"/>
      <c r="U455" s="156"/>
      <c r="V455" s="156"/>
      <c r="W455" s="156"/>
      <c r="X455" s="156"/>
      <c r="Y455" s="156"/>
    </row>
    <row r="456" spans="17:25" ht="12.75" customHeight="1">
      <c r="Q456" s="156"/>
      <c r="R456" s="156"/>
      <c r="S456" s="156"/>
      <c r="T456" s="156"/>
      <c r="U456" s="156"/>
      <c r="V456" s="156"/>
      <c r="W456" s="156"/>
      <c r="X456" s="156"/>
      <c r="Y456" s="156"/>
    </row>
    <row r="457" spans="17:25" ht="12.75" customHeight="1">
      <c r="Q457" s="156"/>
      <c r="R457" s="156"/>
      <c r="S457" s="156"/>
      <c r="T457" s="156"/>
      <c r="U457" s="156"/>
      <c r="V457" s="156"/>
      <c r="W457" s="156"/>
      <c r="X457" s="156"/>
      <c r="Y457" s="156"/>
    </row>
    <row r="458" spans="17:25" ht="12.75" customHeight="1">
      <c r="Q458" s="156"/>
      <c r="R458" s="156"/>
      <c r="S458" s="156"/>
      <c r="T458" s="156"/>
      <c r="U458" s="156"/>
      <c r="V458" s="156"/>
      <c r="W458" s="156"/>
      <c r="X458" s="156"/>
      <c r="Y458" s="156"/>
    </row>
    <row r="459" spans="17:25" ht="12.75" customHeight="1">
      <c r="Q459" s="156"/>
      <c r="R459" s="156"/>
      <c r="S459" s="156"/>
      <c r="T459" s="156"/>
      <c r="U459" s="156"/>
      <c r="V459" s="156"/>
      <c r="W459" s="156"/>
      <c r="X459" s="156"/>
      <c r="Y459" s="156"/>
    </row>
    <row r="460" spans="17:25" ht="12.75" customHeight="1">
      <c r="Q460" s="156"/>
      <c r="R460" s="156"/>
      <c r="S460" s="156"/>
      <c r="T460" s="156"/>
      <c r="U460" s="156"/>
      <c r="V460" s="156"/>
      <c r="W460" s="156"/>
      <c r="X460" s="156"/>
      <c r="Y460" s="156"/>
    </row>
    <row r="461" spans="17:25" ht="12.75" customHeight="1">
      <c r="Q461" s="156"/>
      <c r="R461" s="156"/>
      <c r="S461" s="156"/>
      <c r="T461" s="156"/>
      <c r="U461" s="156"/>
      <c r="V461" s="156"/>
      <c r="W461" s="156"/>
      <c r="X461" s="156"/>
      <c r="Y461" s="156"/>
    </row>
    <row r="462" spans="17:25" ht="12.75" customHeight="1">
      <c r="Q462" s="156"/>
      <c r="R462" s="156"/>
      <c r="S462" s="156"/>
      <c r="T462" s="156"/>
      <c r="U462" s="156"/>
      <c r="V462" s="156"/>
      <c r="W462" s="156"/>
      <c r="X462" s="156"/>
      <c r="Y462" s="156"/>
    </row>
    <row r="463" spans="17:25" ht="12.75" customHeight="1">
      <c r="Q463" s="156"/>
      <c r="R463" s="156"/>
      <c r="S463" s="156"/>
      <c r="T463" s="156"/>
      <c r="U463" s="156"/>
      <c r="V463" s="156"/>
      <c r="W463" s="156"/>
      <c r="X463" s="156"/>
      <c r="Y463" s="156"/>
    </row>
    <row r="464" spans="17:25" ht="12.75" customHeight="1">
      <c r="Q464" s="156"/>
      <c r="R464" s="156"/>
      <c r="S464" s="156"/>
      <c r="T464" s="156"/>
      <c r="U464" s="156"/>
      <c r="V464" s="156"/>
      <c r="W464" s="156"/>
      <c r="X464" s="156"/>
      <c r="Y464" s="156"/>
    </row>
    <row r="465" spans="17:25" ht="12.75" customHeight="1">
      <c r="Q465" s="156"/>
      <c r="R465" s="156"/>
      <c r="S465" s="156"/>
      <c r="T465" s="156"/>
      <c r="U465" s="156"/>
      <c r="V465" s="156"/>
      <c r="W465" s="156"/>
      <c r="X465" s="156"/>
      <c r="Y465" s="156"/>
    </row>
    <row r="466" spans="17:25" ht="12.75" customHeight="1">
      <c r="Q466" s="156"/>
      <c r="R466" s="156"/>
      <c r="S466" s="156"/>
      <c r="T466" s="156"/>
      <c r="U466" s="156"/>
      <c r="V466" s="156"/>
      <c r="W466" s="156"/>
      <c r="X466" s="156"/>
      <c r="Y466" s="156"/>
    </row>
    <row r="467" spans="17:25" ht="12.75" customHeight="1">
      <c r="Q467" s="156"/>
      <c r="R467" s="156"/>
      <c r="S467" s="156"/>
      <c r="T467" s="156"/>
      <c r="U467" s="156"/>
      <c r="V467" s="156"/>
      <c r="W467" s="156"/>
      <c r="X467" s="156"/>
      <c r="Y467" s="156"/>
    </row>
    <row r="468" spans="17:25" ht="12.75" customHeight="1">
      <c r="Q468" s="156"/>
      <c r="R468" s="156"/>
      <c r="S468" s="156"/>
      <c r="T468" s="156"/>
      <c r="U468" s="156"/>
      <c r="V468" s="156"/>
      <c r="W468" s="156"/>
      <c r="X468" s="156"/>
      <c r="Y468" s="156"/>
    </row>
    <row r="469" spans="17:25" ht="12.75" customHeight="1">
      <c r="Q469" s="156"/>
      <c r="R469" s="156"/>
      <c r="S469" s="156"/>
      <c r="T469" s="156"/>
      <c r="U469" s="156"/>
      <c r="V469" s="156"/>
      <c r="W469" s="156"/>
      <c r="X469" s="156"/>
      <c r="Y469" s="156"/>
    </row>
    <row r="470" spans="17:25" ht="12.75" customHeight="1">
      <c r="Q470" s="156"/>
      <c r="R470" s="156"/>
      <c r="S470" s="156"/>
      <c r="T470" s="156"/>
      <c r="U470" s="156"/>
      <c r="V470" s="156"/>
      <c r="W470" s="156"/>
      <c r="X470" s="156"/>
      <c r="Y470" s="156"/>
    </row>
    <row r="471" spans="17:25" ht="12.75" customHeight="1">
      <c r="Q471" s="156"/>
      <c r="R471" s="156"/>
      <c r="S471" s="156"/>
      <c r="T471" s="156"/>
      <c r="U471" s="156"/>
      <c r="V471" s="156"/>
      <c r="W471" s="156"/>
      <c r="X471" s="156"/>
      <c r="Y471" s="156"/>
    </row>
    <row r="472" spans="17:25" ht="12.75" customHeight="1">
      <c r="Q472" s="156"/>
      <c r="R472" s="156"/>
      <c r="S472" s="156"/>
      <c r="T472" s="156"/>
      <c r="U472" s="156"/>
      <c r="V472" s="156"/>
      <c r="W472" s="156"/>
      <c r="X472" s="156"/>
      <c r="Y472" s="156"/>
    </row>
    <row r="473" spans="17:25" ht="12.75" customHeight="1">
      <c r="Q473" s="156"/>
      <c r="R473" s="156"/>
      <c r="S473" s="156"/>
      <c r="T473" s="156"/>
      <c r="U473" s="156"/>
      <c r="V473" s="156"/>
      <c r="W473" s="156"/>
      <c r="X473" s="156"/>
      <c r="Y473" s="156"/>
    </row>
    <row r="474" spans="17:25" ht="12.75" customHeight="1">
      <c r="Q474" s="156"/>
      <c r="R474" s="156"/>
      <c r="S474" s="156"/>
      <c r="T474" s="156"/>
      <c r="U474" s="156"/>
      <c r="V474" s="156"/>
      <c r="W474" s="156"/>
      <c r="X474" s="156"/>
      <c r="Y474" s="156"/>
    </row>
    <row r="475" spans="17:25" ht="12.75" customHeight="1">
      <c r="Q475" s="156"/>
      <c r="R475" s="156"/>
      <c r="S475" s="156"/>
      <c r="T475" s="156"/>
      <c r="U475" s="156"/>
      <c r="V475" s="156"/>
      <c r="W475" s="156"/>
      <c r="X475" s="156"/>
      <c r="Y475" s="156"/>
    </row>
    <row r="476" spans="17:25" ht="12.75" customHeight="1">
      <c r="Q476" s="156"/>
      <c r="R476" s="156"/>
      <c r="S476" s="156"/>
      <c r="T476" s="156"/>
      <c r="U476" s="156"/>
      <c r="V476" s="156"/>
      <c r="W476" s="156"/>
      <c r="X476" s="156"/>
      <c r="Y476" s="156"/>
    </row>
    <row r="477" spans="17:25" ht="12.75" customHeight="1">
      <c r="Q477" s="156"/>
      <c r="R477" s="156"/>
      <c r="S477" s="156"/>
      <c r="T477" s="156"/>
      <c r="U477" s="156"/>
      <c r="V477" s="156"/>
      <c r="W477" s="156"/>
      <c r="X477" s="156"/>
      <c r="Y477" s="156"/>
    </row>
    <row r="478" spans="17:25" ht="12.75" customHeight="1">
      <c r="Q478" s="156"/>
      <c r="R478" s="156"/>
      <c r="S478" s="156"/>
      <c r="T478" s="156"/>
      <c r="U478" s="156"/>
      <c r="V478" s="156"/>
      <c r="W478" s="156"/>
      <c r="X478" s="156"/>
      <c r="Y478" s="156"/>
    </row>
    <row r="479" spans="17:25" ht="12.75" customHeight="1">
      <c r="Q479" s="156"/>
      <c r="R479" s="156"/>
      <c r="S479" s="156"/>
      <c r="T479" s="156"/>
      <c r="U479" s="156"/>
      <c r="V479" s="156"/>
      <c r="W479" s="156"/>
      <c r="X479" s="156"/>
      <c r="Y479" s="156"/>
    </row>
    <row r="480" spans="17:25" ht="12.75" customHeight="1">
      <c r="Q480" s="156"/>
      <c r="R480" s="156"/>
      <c r="S480" s="156"/>
      <c r="T480" s="156"/>
      <c r="U480" s="156"/>
      <c r="V480" s="156"/>
      <c r="W480" s="156"/>
      <c r="X480" s="156"/>
      <c r="Y480" s="156"/>
    </row>
    <row r="481" spans="17:25" ht="12.75" customHeight="1">
      <c r="Q481" s="156"/>
      <c r="R481" s="156"/>
      <c r="S481" s="156"/>
      <c r="T481" s="156"/>
      <c r="U481" s="156"/>
      <c r="V481" s="156"/>
      <c r="W481" s="156"/>
      <c r="X481" s="156"/>
      <c r="Y481" s="156"/>
    </row>
    <row r="482" spans="17:25" ht="12.75" customHeight="1">
      <c r="Q482" s="156"/>
      <c r="R482" s="156"/>
      <c r="S482" s="156"/>
      <c r="T482" s="156"/>
      <c r="U482" s="156"/>
      <c r="V482" s="156"/>
      <c r="W482" s="156"/>
      <c r="X482" s="156"/>
      <c r="Y482" s="156"/>
    </row>
    <row r="483" spans="17:25" ht="12.75" customHeight="1">
      <c r="Q483" s="156"/>
      <c r="R483" s="156"/>
      <c r="S483" s="156"/>
      <c r="T483" s="156"/>
      <c r="U483" s="156"/>
      <c r="V483" s="156"/>
      <c r="W483" s="156"/>
      <c r="X483" s="156"/>
      <c r="Y483" s="156"/>
    </row>
    <row r="484" spans="17:25" ht="12.75" customHeight="1">
      <c r="Q484" s="156"/>
      <c r="R484" s="156"/>
      <c r="S484" s="156"/>
      <c r="T484" s="156"/>
      <c r="U484" s="156"/>
      <c r="V484" s="156"/>
      <c r="W484" s="156"/>
      <c r="X484" s="156"/>
      <c r="Y484" s="156"/>
    </row>
  </sheetData>
  <sheetProtection/>
  <mergeCells count="17">
    <mergeCell ref="A2:P2"/>
    <mergeCell ref="A3:P3"/>
    <mergeCell ref="A4:P4"/>
    <mergeCell ref="A6:A8"/>
    <mergeCell ref="B6:B8"/>
    <mergeCell ref="C6:D6"/>
    <mergeCell ref="E6:H6"/>
    <mergeCell ref="I6:L6"/>
    <mergeCell ref="M6:P6"/>
    <mergeCell ref="C7:C8"/>
    <mergeCell ref="O7:P7"/>
    <mergeCell ref="D7:D8"/>
    <mergeCell ref="E7:F7"/>
    <mergeCell ref="G7:H7"/>
    <mergeCell ref="I7:J7"/>
    <mergeCell ref="K7:L7"/>
    <mergeCell ref="M7:N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SheetLayoutView="100" zoomScalePageLayoutView="0" workbookViewId="0" topLeftCell="B5">
      <selection activeCell="AB28" sqref="AB28"/>
    </sheetView>
  </sheetViews>
  <sheetFormatPr defaultColWidth="9.140625" defaultRowHeight="12.75"/>
  <cols>
    <col min="1" max="1" width="2.00390625" style="0" hidden="1" customWidth="1"/>
    <col min="2" max="2" width="3.421875" style="0" customWidth="1"/>
    <col min="3" max="3" width="22.00390625" style="0" customWidth="1"/>
    <col min="4" max="4" width="8.28125" style="0" customWidth="1"/>
    <col min="5" max="5" width="8.57421875" style="0" customWidth="1"/>
    <col min="6" max="6" width="7.8515625" style="0" customWidth="1"/>
    <col min="7" max="7" width="8.421875" style="0" customWidth="1"/>
    <col min="8" max="9" width="9.28125" style="0" customWidth="1"/>
    <col min="10" max="11" width="8.421875" style="0" customWidth="1"/>
    <col min="12" max="13" width="9.28125" style="0" customWidth="1"/>
    <col min="14" max="14" width="8.57421875" style="0" customWidth="1"/>
    <col min="15" max="15" width="8.7109375" style="0" customWidth="1"/>
    <col min="16" max="17" width="9.28125" style="0" customWidth="1"/>
    <col min="18" max="18" width="1.421875" style="0" customWidth="1"/>
    <col min="19" max="20" width="3.57421875" style="0" hidden="1" customWidth="1"/>
    <col min="21" max="21" width="1.57421875" style="0" customWidth="1"/>
    <col min="22" max="23" width="2.140625" style="0" customWidth="1"/>
    <col min="24" max="24" width="2.421875" style="0" customWidth="1"/>
  </cols>
  <sheetData>
    <row r="1" spans="2:16" ht="14.25" customHeight="1">
      <c r="B1" s="168"/>
      <c r="C1" s="168"/>
      <c r="P1" s="154" t="s">
        <v>370</v>
      </c>
    </row>
    <row r="2" spans="1:20" ht="15" customHeight="1">
      <c r="A2" s="329" t="s">
        <v>363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156"/>
      <c r="S2" s="156"/>
      <c r="T2" s="156"/>
    </row>
    <row r="3" spans="1:20" ht="2.2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56"/>
      <c r="S3" s="156"/>
      <c r="T3" s="156"/>
    </row>
    <row r="4" spans="1:20" ht="24.75" customHeight="1">
      <c r="A4" s="339" t="s">
        <v>364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156"/>
      <c r="S4" s="156"/>
      <c r="T4" s="156"/>
    </row>
    <row r="5" spans="1:20" ht="45.75" customHeight="1">
      <c r="A5" s="130"/>
      <c r="B5" s="251" t="s">
        <v>28</v>
      </c>
      <c r="C5" s="330" t="s">
        <v>97</v>
      </c>
      <c r="D5" s="251" t="s">
        <v>366</v>
      </c>
      <c r="E5" s="251"/>
      <c r="F5" s="251" t="s">
        <v>367</v>
      </c>
      <c r="G5" s="251"/>
      <c r="H5" s="251"/>
      <c r="I5" s="251"/>
      <c r="J5" s="251" t="s">
        <v>368</v>
      </c>
      <c r="K5" s="251"/>
      <c r="L5" s="251"/>
      <c r="M5" s="251"/>
      <c r="N5" s="251" t="s">
        <v>369</v>
      </c>
      <c r="O5" s="251"/>
      <c r="P5" s="251"/>
      <c r="Q5" s="251"/>
      <c r="R5" s="155"/>
      <c r="S5" s="156"/>
      <c r="T5" s="156"/>
    </row>
    <row r="6" spans="1:20" ht="16.5" customHeight="1">
      <c r="A6" s="130"/>
      <c r="B6" s="251"/>
      <c r="C6" s="330"/>
      <c r="D6" s="267">
        <v>2020</v>
      </c>
      <c r="E6" s="267">
        <v>2021</v>
      </c>
      <c r="F6" s="267">
        <v>2020</v>
      </c>
      <c r="G6" s="267"/>
      <c r="H6" s="267">
        <v>2021</v>
      </c>
      <c r="I6" s="267"/>
      <c r="J6" s="267">
        <v>2020</v>
      </c>
      <c r="K6" s="267"/>
      <c r="L6" s="267">
        <v>2021</v>
      </c>
      <c r="M6" s="267"/>
      <c r="N6" s="267">
        <v>2020</v>
      </c>
      <c r="O6" s="267"/>
      <c r="P6" s="267">
        <v>2021</v>
      </c>
      <c r="Q6" s="267"/>
      <c r="R6" s="155"/>
      <c r="S6" s="156"/>
      <c r="T6" s="156"/>
    </row>
    <row r="7" spans="1:20" ht="24" customHeight="1">
      <c r="A7" s="130"/>
      <c r="B7" s="251"/>
      <c r="C7" s="330"/>
      <c r="D7" s="267"/>
      <c r="E7" s="267"/>
      <c r="F7" s="15" t="s">
        <v>339</v>
      </c>
      <c r="G7" s="174" t="s">
        <v>340</v>
      </c>
      <c r="H7" s="15" t="s">
        <v>339</v>
      </c>
      <c r="I7" s="174" t="s">
        <v>340</v>
      </c>
      <c r="J7" s="135" t="s">
        <v>339</v>
      </c>
      <c r="K7" s="174" t="s">
        <v>340</v>
      </c>
      <c r="L7" s="135" t="s">
        <v>339</v>
      </c>
      <c r="M7" s="174" t="s">
        <v>340</v>
      </c>
      <c r="N7" s="15" t="s">
        <v>339</v>
      </c>
      <c r="O7" s="174" t="s">
        <v>340</v>
      </c>
      <c r="P7" s="15" t="s">
        <v>339</v>
      </c>
      <c r="Q7" s="174" t="s">
        <v>340</v>
      </c>
      <c r="R7" s="155"/>
      <c r="S7" s="156"/>
      <c r="T7" s="156"/>
    </row>
    <row r="8" spans="1:20" ht="12" customHeight="1">
      <c r="A8" s="130"/>
      <c r="B8" s="149" t="s">
        <v>29</v>
      </c>
      <c r="C8" s="149" t="s">
        <v>31</v>
      </c>
      <c r="D8" s="149">
        <v>1</v>
      </c>
      <c r="E8" s="149">
        <v>2</v>
      </c>
      <c r="F8" s="149">
        <v>3</v>
      </c>
      <c r="G8" s="145">
        <v>4</v>
      </c>
      <c r="H8" s="149">
        <v>5</v>
      </c>
      <c r="I8" s="145">
        <v>6</v>
      </c>
      <c r="J8" s="149">
        <v>7</v>
      </c>
      <c r="K8" s="145">
        <v>8</v>
      </c>
      <c r="L8" s="149">
        <v>9</v>
      </c>
      <c r="M8" s="145">
        <v>10</v>
      </c>
      <c r="N8" s="149">
        <v>11</v>
      </c>
      <c r="O8" s="145">
        <v>12</v>
      </c>
      <c r="P8" s="149">
        <v>13</v>
      </c>
      <c r="Q8" s="145">
        <v>14</v>
      </c>
      <c r="R8" s="155"/>
      <c r="S8" s="156"/>
      <c r="T8" s="156"/>
    </row>
    <row r="9" spans="1:26" ht="14.25" customHeight="1">
      <c r="A9" s="130"/>
      <c r="B9" s="12">
        <v>1</v>
      </c>
      <c r="C9" s="146" t="s">
        <v>346</v>
      </c>
      <c r="D9" s="23"/>
      <c r="E9" s="23"/>
      <c r="F9" s="23"/>
      <c r="G9" s="114"/>
      <c r="H9" s="23"/>
      <c r="I9" s="114"/>
      <c r="J9" s="23"/>
      <c r="K9" s="114"/>
      <c r="L9" s="23"/>
      <c r="M9" s="114"/>
      <c r="N9" s="83"/>
      <c r="O9" s="114"/>
      <c r="P9" s="83"/>
      <c r="Q9" s="114"/>
      <c r="R9" s="155"/>
      <c r="S9" s="156"/>
      <c r="T9" s="156"/>
      <c r="U9" s="156"/>
      <c r="V9" s="156"/>
      <c r="W9" s="156"/>
      <c r="X9" s="175"/>
      <c r="Y9" s="175"/>
      <c r="Z9" s="175"/>
    </row>
    <row r="10" spans="1:26" ht="14.25" customHeight="1">
      <c r="A10" s="130"/>
      <c r="B10" s="12">
        <v>2</v>
      </c>
      <c r="C10" s="146" t="s">
        <v>312</v>
      </c>
      <c r="D10" s="23">
        <v>800</v>
      </c>
      <c r="E10" s="23">
        <v>733</v>
      </c>
      <c r="F10" s="23">
        <v>54</v>
      </c>
      <c r="G10" s="114">
        <f aca="true" t="shared" si="0" ref="G10:G34">IF(D10=0,0,F10/D10*100)</f>
        <v>6.75</v>
      </c>
      <c r="H10" s="23">
        <v>65</v>
      </c>
      <c r="I10" s="114">
        <f aca="true" t="shared" si="1" ref="I10:I34">IF(E10=0,"0",H10/E10*100)</f>
        <v>8.867667121418826</v>
      </c>
      <c r="J10" s="23">
        <v>5</v>
      </c>
      <c r="K10" s="114">
        <f aca="true" t="shared" si="2" ref="K10:K34">IF(D10=0,0,J10/D10*100)</f>
        <v>0.625</v>
      </c>
      <c r="L10" s="23">
        <v>4</v>
      </c>
      <c r="M10" s="114">
        <f aca="true" t="shared" si="3" ref="M10:M34">IF(E10=0,"0",L10/E10*100)</f>
        <v>0.5457025920873124</v>
      </c>
      <c r="N10" s="83">
        <f aca="true" t="shared" si="4" ref="N10:N34">F10+J10</f>
        <v>59</v>
      </c>
      <c r="O10" s="114">
        <f aca="true" t="shared" si="5" ref="O10:O34">IF(D10=0,0,N10/D10*100)</f>
        <v>7.375</v>
      </c>
      <c r="P10" s="83">
        <f aca="true" t="shared" si="6" ref="P10:P34">H10+L10</f>
        <v>69</v>
      </c>
      <c r="Q10" s="114">
        <f aca="true" t="shared" si="7" ref="Q10:Q34">IF(E10=0,"0",P10/E10*100)</f>
        <v>9.413369713506139</v>
      </c>
      <c r="R10" s="155">
        <f aca="true" t="shared" si="8" ref="R10:R34">IF(D10=0,0,SUM(F10*100/D10))</f>
        <v>6.75</v>
      </c>
      <c r="S10" s="156">
        <f aca="true" t="shared" si="9" ref="S10:S36">IF(E10=0,0,SUM(H10*100/E10))</f>
        <v>8.867667121418826</v>
      </c>
      <c r="T10" s="156">
        <f aca="true" t="shared" si="10" ref="T10:T36">IF(D10=0,0,SUM(J10*100/D10))</f>
        <v>0.625</v>
      </c>
      <c r="U10" s="156">
        <f aca="true" t="shared" si="11" ref="U10:U36">IF(E10=0,0,SUM(L10*100/E10))</f>
        <v>0.5457025920873124</v>
      </c>
      <c r="V10" s="156">
        <f aca="true" t="shared" si="12" ref="V10:V36">IF(D10=0,0,SUM(N10*100/D10))</f>
        <v>7.375</v>
      </c>
      <c r="W10" s="156">
        <f aca="true" t="shared" si="13" ref="W10:W36">IF(E10=0,0,SUM(P10*100/E10))</f>
        <v>9.413369713506139</v>
      </c>
      <c r="X10" s="175"/>
      <c r="Y10" s="175"/>
      <c r="Z10" s="175"/>
    </row>
    <row r="11" spans="1:26" ht="14.25" customHeight="1">
      <c r="A11" s="130"/>
      <c r="B11" s="12">
        <v>3</v>
      </c>
      <c r="C11" s="146" t="s">
        <v>313</v>
      </c>
      <c r="D11" s="23">
        <v>775</v>
      </c>
      <c r="E11" s="23">
        <v>748</v>
      </c>
      <c r="F11" s="23">
        <v>65</v>
      </c>
      <c r="G11" s="114">
        <f t="shared" si="0"/>
        <v>8.38709677419355</v>
      </c>
      <c r="H11" s="23">
        <v>51</v>
      </c>
      <c r="I11" s="114">
        <f t="shared" si="1"/>
        <v>6.8181818181818175</v>
      </c>
      <c r="J11" s="23">
        <v>15</v>
      </c>
      <c r="K11" s="114">
        <f t="shared" si="2"/>
        <v>1.935483870967742</v>
      </c>
      <c r="L11" s="23">
        <v>6</v>
      </c>
      <c r="M11" s="114">
        <f t="shared" si="3"/>
        <v>0.8021390374331552</v>
      </c>
      <c r="N11" s="83">
        <f t="shared" si="4"/>
        <v>80</v>
      </c>
      <c r="O11" s="114">
        <f t="shared" si="5"/>
        <v>10.32258064516129</v>
      </c>
      <c r="P11" s="83">
        <f t="shared" si="6"/>
        <v>57</v>
      </c>
      <c r="Q11" s="114">
        <f t="shared" si="7"/>
        <v>7.620320855614973</v>
      </c>
      <c r="R11" s="155">
        <f t="shared" si="8"/>
        <v>8.387096774193548</v>
      </c>
      <c r="S11" s="156">
        <f t="shared" si="9"/>
        <v>6.818181818181818</v>
      </c>
      <c r="T11" s="156">
        <f t="shared" si="10"/>
        <v>1.935483870967742</v>
      </c>
      <c r="U11" s="156">
        <f t="shared" si="11"/>
        <v>0.8021390374331551</v>
      </c>
      <c r="V11" s="156">
        <f t="shared" si="12"/>
        <v>10.32258064516129</v>
      </c>
      <c r="W11" s="156">
        <f t="shared" si="13"/>
        <v>7.620320855614973</v>
      </c>
      <c r="X11" s="175"/>
      <c r="Y11" s="175"/>
      <c r="Z11" s="175"/>
    </row>
    <row r="12" spans="1:26" ht="14.25" customHeight="1">
      <c r="A12" s="130"/>
      <c r="B12" s="12">
        <v>4</v>
      </c>
      <c r="C12" s="146" t="s">
        <v>314</v>
      </c>
      <c r="D12" s="23">
        <v>1864</v>
      </c>
      <c r="E12" s="23">
        <v>1705</v>
      </c>
      <c r="F12" s="23">
        <v>175</v>
      </c>
      <c r="G12" s="114">
        <f t="shared" si="0"/>
        <v>9.388412017167381</v>
      </c>
      <c r="H12" s="23">
        <v>115</v>
      </c>
      <c r="I12" s="114">
        <f t="shared" si="1"/>
        <v>6.744868035190615</v>
      </c>
      <c r="J12" s="23">
        <v>14</v>
      </c>
      <c r="K12" s="114">
        <f t="shared" si="2"/>
        <v>0.7510729613733905</v>
      </c>
      <c r="L12" s="23">
        <v>14</v>
      </c>
      <c r="M12" s="114">
        <f t="shared" si="3"/>
        <v>0.8211143695014663</v>
      </c>
      <c r="N12" s="83">
        <f t="shared" si="4"/>
        <v>189</v>
      </c>
      <c r="O12" s="114">
        <f t="shared" si="5"/>
        <v>10.139484978540771</v>
      </c>
      <c r="P12" s="83">
        <f t="shared" si="6"/>
        <v>129</v>
      </c>
      <c r="Q12" s="114">
        <f t="shared" si="7"/>
        <v>7.565982404692082</v>
      </c>
      <c r="R12" s="155">
        <f t="shared" si="8"/>
        <v>9.388412017167383</v>
      </c>
      <c r="S12" s="156">
        <f t="shared" si="9"/>
        <v>6.744868035190616</v>
      </c>
      <c r="T12" s="156">
        <f t="shared" si="10"/>
        <v>0.7510729613733905</v>
      </c>
      <c r="U12" s="156">
        <f t="shared" si="11"/>
        <v>0.8211143695014663</v>
      </c>
      <c r="V12" s="156">
        <f t="shared" si="12"/>
        <v>10.139484978540773</v>
      </c>
      <c r="W12" s="156">
        <f t="shared" si="13"/>
        <v>7.5659824046920825</v>
      </c>
      <c r="X12" s="175"/>
      <c r="Y12" s="175"/>
      <c r="Z12" s="175"/>
    </row>
    <row r="13" spans="1:26" ht="14.25" customHeight="1">
      <c r="A13" s="130"/>
      <c r="B13" s="12">
        <v>5</v>
      </c>
      <c r="C13" s="146" t="s">
        <v>315</v>
      </c>
      <c r="D13" s="23">
        <v>1241</v>
      </c>
      <c r="E13" s="23">
        <v>1024</v>
      </c>
      <c r="F13" s="23">
        <v>58</v>
      </c>
      <c r="G13" s="114">
        <f t="shared" si="0"/>
        <v>4.6736502820306205</v>
      </c>
      <c r="H13" s="23">
        <v>36</v>
      </c>
      <c r="I13" s="114">
        <f t="shared" si="1"/>
        <v>3.515625</v>
      </c>
      <c r="J13" s="23">
        <v>10</v>
      </c>
      <c r="K13" s="114">
        <f t="shared" si="2"/>
        <v>0.8058017727639</v>
      </c>
      <c r="L13" s="23">
        <v>7</v>
      </c>
      <c r="M13" s="114">
        <f t="shared" si="3"/>
        <v>0.68359375</v>
      </c>
      <c r="N13" s="83">
        <f t="shared" si="4"/>
        <v>68</v>
      </c>
      <c r="O13" s="114">
        <f t="shared" si="5"/>
        <v>5.47945205479452</v>
      </c>
      <c r="P13" s="83">
        <f t="shared" si="6"/>
        <v>43</v>
      </c>
      <c r="Q13" s="114">
        <f t="shared" si="7"/>
        <v>4.19921875</v>
      </c>
      <c r="R13" s="155">
        <f t="shared" si="8"/>
        <v>4.6736502820306205</v>
      </c>
      <c r="S13" s="156">
        <f t="shared" si="9"/>
        <v>3.515625</v>
      </c>
      <c r="T13" s="156">
        <f t="shared" si="10"/>
        <v>0.8058017727639001</v>
      </c>
      <c r="U13" s="156">
        <f t="shared" si="11"/>
        <v>0.68359375</v>
      </c>
      <c r="V13" s="156">
        <f t="shared" si="12"/>
        <v>5.47945205479452</v>
      </c>
      <c r="W13" s="156">
        <f t="shared" si="13"/>
        <v>4.19921875</v>
      </c>
      <c r="X13" s="175"/>
      <c r="Y13" s="175"/>
      <c r="Z13" s="175"/>
    </row>
    <row r="14" spans="1:23" ht="14.25" customHeight="1">
      <c r="A14" s="130"/>
      <c r="B14" s="12">
        <v>6</v>
      </c>
      <c r="C14" s="146" t="s">
        <v>316</v>
      </c>
      <c r="D14" s="23">
        <v>694</v>
      </c>
      <c r="E14" s="23">
        <v>637</v>
      </c>
      <c r="F14" s="23">
        <v>51</v>
      </c>
      <c r="G14" s="114">
        <f t="shared" si="0"/>
        <v>7.348703170028818</v>
      </c>
      <c r="H14" s="23">
        <v>43</v>
      </c>
      <c r="I14" s="114">
        <f t="shared" si="1"/>
        <v>6.750392464678178</v>
      </c>
      <c r="J14" s="23">
        <v>6</v>
      </c>
      <c r="K14" s="114">
        <f t="shared" si="2"/>
        <v>0.8645533141210375</v>
      </c>
      <c r="L14" s="23">
        <v>6</v>
      </c>
      <c r="M14" s="114">
        <f t="shared" si="3"/>
        <v>0.9419152276295133</v>
      </c>
      <c r="N14" s="83">
        <f t="shared" si="4"/>
        <v>57</v>
      </c>
      <c r="O14" s="114">
        <f t="shared" si="5"/>
        <v>8.213256484149856</v>
      </c>
      <c r="P14" s="83">
        <f t="shared" si="6"/>
        <v>49</v>
      </c>
      <c r="Q14" s="114">
        <f t="shared" si="7"/>
        <v>7.6923076923076925</v>
      </c>
      <c r="R14" s="155">
        <f t="shared" si="8"/>
        <v>7.348703170028818</v>
      </c>
      <c r="S14" s="156">
        <f t="shared" si="9"/>
        <v>6.750392464678179</v>
      </c>
      <c r="T14" s="156">
        <f t="shared" si="10"/>
        <v>0.8645533141210374</v>
      </c>
      <c r="U14" s="156">
        <f t="shared" si="11"/>
        <v>0.9419152276295133</v>
      </c>
      <c r="V14" s="156">
        <f t="shared" si="12"/>
        <v>8.213256484149856</v>
      </c>
      <c r="W14" s="156">
        <f t="shared" si="13"/>
        <v>7.6923076923076925</v>
      </c>
    </row>
    <row r="15" spans="1:26" ht="14.25" customHeight="1">
      <c r="A15" s="130"/>
      <c r="B15" s="12">
        <v>7</v>
      </c>
      <c r="C15" s="146" t="s">
        <v>317</v>
      </c>
      <c r="D15" s="23">
        <v>736</v>
      </c>
      <c r="E15" s="23">
        <v>1039</v>
      </c>
      <c r="F15" s="23">
        <v>51</v>
      </c>
      <c r="G15" s="114">
        <f t="shared" si="0"/>
        <v>6.929347826086957</v>
      </c>
      <c r="H15" s="23">
        <v>58</v>
      </c>
      <c r="I15" s="114">
        <f t="shared" si="1"/>
        <v>5.582290664100096</v>
      </c>
      <c r="J15" s="23">
        <v>6</v>
      </c>
      <c r="K15" s="114">
        <f t="shared" si="2"/>
        <v>0.8152173913043478</v>
      </c>
      <c r="L15" s="23">
        <v>7</v>
      </c>
      <c r="M15" s="114">
        <f t="shared" si="3"/>
        <v>0.6737247353224254</v>
      </c>
      <c r="N15" s="83">
        <f t="shared" si="4"/>
        <v>57</v>
      </c>
      <c r="O15" s="114">
        <f t="shared" si="5"/>
        <v>7.744565217391304</v>
      </c>
      <c r="P15" s="83">
        <f t="shared" si="6"/>
        <v>65</v>
      </c>
      <c r="Q15" s="114">
        <f t="shared" si="7"/>
        <v>6.256015399422522</v>
      </c>
      <c r="R15" s="155">
        <f t="shared" si="8"/>
        <v>6.929347826086956</v>
      </c>
      <c r="S15" s="156">
        <f t="shared" si="9"/>
        <v>5.582290664100096</v>
      </c>
      <c r="T15" s="156">
        <f t="shared" si="10"/>
        <v>0.8152173913043478</v>
      </c>
      <c r="U15" s="156">
        <f t="shared" si="11"/>
        <v>0.6737247353224254</v>
      </c>
      <c r="V15" s="156">
        <f t="shared" si="12"/>
        <v>7.744565217391305</v>
      </c>
      <c r="W15" s="156">
        <f t="shared" si="13"/>
        <v>6.256015399422521</v>
      </c>
      <c r="X15" s="175"/>
      <c r="Y15" s="175"/>
      <c r="Z15" s="175"/>
    </row>
    <row r="16" spans="1:26" ht="14.25" customHeight="1">
      <c r="A16" s="130"/>
      <c r="B16" s="12">
        <v>8</v>
      </c>
      <c r="C16" s="146" t="s">
        <v>318</v>
      </c>
      <c r="D16" s="23">
        <v>1120</v>
      </c>
      <c r="E16" s="23">
        <v>888</v>
      </c>
      <c r="F16" s="23">
        <v>38</v>
      </c>
      <c r="G16" s="114">
        <f t="shared" si="0"/>
        <v>3.392857142857143</v>
      </c>
      <c r="H16" s="23">
        <v>29</v>
      </c>
      <c r="I16" s="114">
        <f t="shared" si="1"/>
        <v>3.2657657657657655</v>
      </c>
      <c r="J16" s="23">
        <v>2</v>
      </c>
      <c r="K16" s="114">
        <f t="shared" si="2"/>
        <v>0.17857142857142858</v>
      </c>
      <c r="L16" s="23">
        <v>6</v>
      </c>
      <c r="M16" s="114">
        <f t="shared" si="3"/>
        <v>0.6756756756756757</v>
      </c>
      <c r="N16" s="83">
        <f t="shared" si="4"/>
        <v>40</v>
      </c>
      <c r="O16" s="114">
        <f t="shared" si="5"/>
        <v>3.571428571428571</v>
      </c>
      <c r="P16" s="83">
        <f t="shared" si="6"/>
        <v>35</v>
      </c>
      <c r="Q16" s="114">
        <f t="shared" si="7"/>
        <v>3.9414414414414414</v>
      </c>
      <c r="R16" s="155">
        <f t="shared" si="8"/>
        <v>3.392857142857143</v>
      </c>
      <c r="S16" s="156">
        <f t="shared" si="9"/>
        <v>3.265765765765766</v>
      </c>
      <c r="T16" s="156">
        <f t="shared" si="10"/>
        <v>0.17857142857142858</v>
      </c>
      <c r="U16" s="156">
        <f t="shared" si="11"/>
        <v>0.6756756756756757</v>
      </c>
      <c r="V16" s="156">
        <f t="shared" si="12"/>
        <v>3.5714285714285716</v>
      </c>
      <c r="W16" s="156">
        <f t="shared" si="13"/>
        <v>3.9414414414414414</v>
      </c>
      <c r="X16" s="175"/>
      <c r="Y16" s="175"/>
      <c r="Z16" s="175"/>
    </row>
    <row r="17" spans="1:26" ht="14.25" customHeight="1">
      <c r="A17" s="130"/>
      <c r="B17" s="12">
        <v>9</v>
      </c>
      <c r="C17" s="146" t="s">
        <v>319</v>
      </c>
      <c r="D17" s="23">
        <v>569</v>
      </c>
      <c r="E17" s="23">
        <v>553</v>
      </c>
      <c r="F17" s="23">
        <v>36</v>
      </c>
      <c r="G17" s="114">
        <f t="shared" si="0"/>
        <v>6.32688927943761</v>
      </c>
      <c r="H17" s="23">
        <v>37</v>
      </c>
      <c r="I17" s="114">
        <f t="shared" si="1"/>
        <v>6.6907775768535265</v>
      </c>
      <c r="J17" s="23">
        <v>6</v>
      </c>
      <c r="K17" s="114">
        <f t="shared" si="2"/>
        <v>1.054481546572935</v>
      </c>
      <c r="L17" s="23">
        <v>3</v>
      </c>
      <c r="M17" s="114">
        <f t="shared" si="3"/>
        <v>0.5424954792043399</v>
      </c>
      <c r="N17" s="83">
        <f t="shared" si="4"/>
        <v>42</v>
      </c>
      <c r="O17" s="114">
        <f t="shared" si="5"/>
        <v>7.381370826010544</v>
      </c>
      <c r="P17" s="83">
        <f t="shared" si="6"/>
        <v>40</v>
      </c>
      <c r="Q17" s="114">
        <f t="shared" si="7"/>
        <v>7.233273056057866</v>
      </c>
      <c r="R17" s="155">
        <f t="shared" si="8"/>
        <v>6.3268892794376095</v>
      </c>
      <c r="S17" s="156">
        <f t="shared" si="9"/>
        <v>6.6907775768535265</v>
      </c>
      <c r="T17" s="156">
        <f t="shared" si="10"/>
        <v>1.054481546572935</v>
      </c>
      <c r="U17" s="156">
        <f t="shared" si="11"/>
        <v>0.5424954792043399</v>
      </c>
      <c r="V17" s="156">
        <f t="shared" si="12"/>
        <v>7.381370826010545</v>
      </c>
      <c r="W17" s="156">
        <f t="shared" si="13"/>
        <v>7.233273056057866</v>
      </c>
      <c r="X17" s="175"/>
      <c r="Y17" s="175"/>
      <c r="Z17" s="175"/>
    </row>
    <row r="18" spans="1:26" ht="14.25" customHeight="1">
      <c r="A18" s="130"/>
      <c r="B18" s="12">
        <v>10</v>
      </c>
      <c r="C18" s="146" t="s">
        <v>320</v>
      </c>
      <c r="D18" s="23">
        <v>1065</v>
      </c>
      <c r="E18" s="23">
        <v>874</v>
      </c>
      <c r="F18" s="23">
        <v>68</v>
      </c>
      <c r="G18" s="114">
        <f t="shared" si="0"/>
        <v>6.384976525821597</v>
      </c>
      <c r="H18" s="23">
        <v>40</v>
      </c>
      <c r="I18" s="114">
        <f t="shared" si="1"/>
        <v>4.576659038901601</v>
      </c>
      <c r="J18" s="23">
        <v>10</v>
      </c>
      <c r="K18" s="114">
        <f t="shared" si="2"/>
        <v>0.9389671361502347</v>
      </c>
      <c r="L18" s="23">
        <v>5</v>
      </c>
      <c r="M18" s="114">
        <f t="shared" si="3"/>
        <v>0.5720823798627002</v>
      </c>
      <c r="N18" s="83">
        <f t="shared" si="4"/>
        <v>78</v>
      </c>
      <c r="O18" s="114">
        <f t="shared" si="5"/>
        <v>7.323943661971831</v>
      </c>
      <c r="P18" s="83">
        <f t="shared" si="6"/>
        <v>45</v>
      </c>
      <c r="Q18" s="114">
        <f t="shared" si="7"/>
        <v>5.148741418764303</v>
      </c>
      <c r="R18" s="155">
        <f t="shared" si="8"/>
        <v>6.384976525821596</v>
      </c>
      <c r="S18" s="156">
        <f t="shared" si="9"/>
        <v>4.576659038901602</v>
      </c>
      <c r="T18" s="156">
        <f t="shared" si="10"/>
        <v>0.9389671361502347</v>
      </c>
      <c r="U18" s="156">
        <f t="shared" si="11"/>
        <v>0.5720823798627003</v>
      </c>
      <c r="V18" s="156">
        <f t="shared" si="12"/>
        <v>7.323943661971831</v>
      </c>
      <c r="W18" s="156">
        <f t="shared" si="13"/>
        <v>5.148741418764302</v>
      </c>
      <c r="X18" s="175"/>
      <c r="Y18" s="175"/>
      <c r="Z18" s="175"/>
    </row>
    <row r="19" spans="1:26" ht="14.25" customHeight="1">
      <c r="A19" s="130"/>
      <c r="B19" s="12">
        <v>11</v>
      </c>
      <c r="C19" s="146" t="s">
        <v>321</v>
      </c>
      <c r="D19" s="23">
        <v>846</v>
      </c>
      <c r="E19" s="23">
        <v>504</v>
      </c>
      <c r="F19" s="23">
        <v>40</v>
      </c>
      <c r="G19" s="114">
        <f t="shared" si="0"/>
        <v>4.7281323877068555</v>
      </c>
      <c r="H19" s="23">
        <v>26</v>
      </c>
      <c r="I19" s="114">
        <f t="shared" si="1"/>
        <v>5.158730158730158</v>
      </c>
      <c r="J19" s="23">
        <v>2</v>
      </c>
      <c r="K19" s="114">
        <f t="shared" si="2"/>
        <v>0.2364066193853428</v>
      </c>
      <c r="L19" s="23">
        <v>5</v>
      </c>
      <c r="M19" s="114">
        <f t="shared" si="3"/>
        <v>0.992063492063492</v>
      </c>
      <c r="N19" s="83">
        <f t="shared" si="4"/>
        <v>42</v>
      </c>
      <c r="O19" s="114">
        <f t="shared" si="5"/>
        <v>4.964539007092199</v>
      </c>
      <c r="P19" s="83">
        <f t="shared" si="6"/>
        <v>31</v>
      </c>
      <c r="Q19" s="114">
        <f t="shared" si="7"/>
        <v>6.15079365079365</v>
      </c>
      <c r="R19" s="155">
        <f t="shared" si="8"/>
        <v>4.7281323877068555</v>
      </c>
      <c r="S19" s="156">
        <f t="shared" si="9"/>
        <v>5.158730158730159</v>
      </c>
      <c r="T19" s="156">
        <f t="shared" si="10"/>
        <v>0.2364066193853428</v>
      </c>
      <c r="U19" s="156">
        <f t="shared" si="11"/>
        <v>0.9920634920634921</v>
      </c>
      <c r="V19" s="156">
        <f t="shared" si="12"/>
        <v>4.964539007092198</v>
      </c>
      <c r="W19" s="156">
        <f t="shared" si="13"/>
        <v>6.150793650793651</v>
      </c>
      <c r="X19" s="175"/>
      <c r="Y19" s="175"/>
      <c r="Z19" s="175"/>
    </row>
    <row r="20" spans="1:26" ht="14.25" customHeight="1">
      <c r="A20" s="130"/>
      <c r="B20" s="12">
        <v>12</v>
      </c>
      <c r="C20" s="146" t="s">
        <v>322</v>
      </c>
      <c r="D20" s="23">
        <v>1249</v>
      </c>
      <c r="E20" s="23">
        <v>1619</v>
      </c>
      <c r="F20" s="23">
        <v>37</v>
      </c>
      <c r="G20" s="114">
        <f t="shared" si="0"/>
        <v>2.9623698959167335</v>
      </c>
      <c r="H20" s="23">
        <v>43</v>
      </c>
      <c r="I20" s="114">
        <f t="shared" si="1"/>
        <v>2.655960469425571</v>
      </c>
      <c r="J20" s="23">
        <v>3</v>
      </c>
      <c r="K20" s="114">
        <f t="shared" si="2"/>
        <v>0.24019215372297836</v>
      </c>
      <c r="L20" s="23">
        <v>7</v>
      </c>
      <c r="M20" s="114">
        <f t="shared" si="3"/>
        <v>0.4323656578134651</v>
      </c>
      <c r="N20" s="83">
        <f t="shared" si="4"/>
        <v>40</v>
      </c>
      <c r="O20" s="114">
        <f t="shared" si="5"/>
        <v>3.2025620496397114</v>
      </c>
      <c r="P20" s="83">
        <f t="shared" si="6"/>
        <v>50</v>
      </c>
      <c r="Q20" s="114">
        <f t="shared" si="7"/>
        <v>3.0883261272390365</v>
      </c>
      <c r="R20" s="155">
        <f t="shared" si="8"/>
        <v>2.9623698959167335</v>
      </c>
      <c r="S20" s="156">
        <f t="shared" si="9"/>
        <v>2.655960469425571</v>
      </c>
      <c r="T20" s="156">
        <f t="shared" si="10"/>
        <v>0.2401921537229784</v>
      </c>
      <c r="U20" s="156">
        <f t="shared" si="11"/>
        <v>0.4323656578134651</v>
      </c>
      <c r="V20" s="156">
        <f t="shared" si="12"/>
        <v>3.202562049639712</v>
      </c>
      <c r="W20" s="156">
        <f t="shared" si="13"/>
        <v>3.0883261272390365</v>
      </c>
      <c r="X20" s="175"/>
      <c r="Y20" s="175"/>
      <c r="Z20" s="175"/>
    </row>
    <row r="21" spans="1:26" ht="14.25" customHeight="1">
      <c r="A21" s="130"/>
      <c r="B21" s="12">
        <v>13</v>
      </c>
      <c r="C21" s="146" t="s">
        <v>323</v>
      </c>
      <c r="D21" s="23">
        <v>2011</v>
      </c>
      <c r="E21" s="23">
        <v>1776</v>
      </c>
      <c r="F21" s="23">
        <v>85</v>
      </c>
      <c r="G21" s="114">
        <f t="shared" si="0"/>
        <v>4.226752859273994</v>
      </c>
      <c r="H21" s="23">
        <v>92</v>
      </c>
      <c r="I21" s="114">
        <f t="shared" si="1"/>
        <v>5.18018018018018</v>
      </c>
      <c r="J21" s="23">
        <v>13</v>
      </c>
      <c r="K21" s="114">
        <f t="shared" si="2"/>
        <v>0.6464445549477871</v>
      </c>
      <c r="L21" s="23">
        <v>16</v>
      </c>
      <c r="M21" s="114">
        <f t="shared" si="3"/>
        <v>0.9009009009009009</v>
      </c>
      <c r="N21" s="83">
        <f t="shared" si="4"/>
        <v>98</v>
      </c>
      <c r="O21" s="114">
        <f t="shared" si="5"/>
        <v>4.873197414221781</v>
      </c>
      <c r="P21" s="83">
        <f t="shared" si="6"/>
        <v>108</v>
      </c>
      <c r="Q21" s="114">
        <f t="shared" si="7"/>
        <v>6.081081081081082</v>
      </c>
      <c r="R21" s="155">
        <f t="shared" si="8"/>
        <v>4.226752859273993</v>
      </c>
      <c r="S21" s="156">
        <f t="shared" si="9"/>
        <v>5.18018018018018</v>
      </c>
      <c r="T21" s="156">
        <f t="shared" si="10"/>
        <v>0.6464445549477872</v>
      </c>
      <c r="U21" s="156">
        <f t="shared" si="11"/>
        <v>0.9009009009009009</v>
      </c>
      <c r="V21" s="156">
        <f t="shared" si="12"/>
        <v>4.87319741422178</v>
      </c>
      <c r="W21" s="156">
        <f t="shared" si="13"/>
        <v>6.081081081081081</v>
      </c>
      <c r="X21" s="175"/>
      <c r="Y21" s="175"/>
      <c r="Z21" s="175"/>
    </row>
    <row r="22" spans="1:26" ht="14.25" customHeight="1">
      <c r="A22" s="130"/>
      <c r="B22" s="12">
        <v>14</v>
      </c>
      <c r="C22" s="146" t="s">
        <v>324</v>
      </c>
      <c r="D22" s="23">
        <v>827</v>
      </c>
      <c r="E22" s="23">
        <v>560</v>
      </c>
      <c r="F22" s="23">
        <v>85</v>
      </c>
      <c r="G22" s="114">
        <f t="shared" si="0"/>
        <v>10.278113663845224</v>
      </c>
      <c r="H22" s="23">
        <v>54</v>
      </c>
      <c r="I22" s="114">
        <f t="shared" si="1"/>
        <v>9.642857142857144</v>
      </c>
      <c r="J22" s="23">
        <v>5</v>
      </c>
      <c r="K22" s="114">
        <f t="shared" si="2"/>
        <v>0.6045949214026602</v>
      </c>
      <c r="L22" s="23">
        <v>6</v>
      </c>
      <c r="M22" s="114">
        <f t="shared" si="3"/>
        <v>1.0714285714285714</v>
      </c>
      <c r="N22" s="83">
        <f t="shared" si="4"/>
        <v>90</v>
      </c>
      <c r="O22" s="114">
        <f t="shared" si="5"/>
        <v>10.882708585247885</v>
      </c>
      <c r="P22" s="83">
        <f t="shared" si="6"/>
        <v>60</v>
      </c>
      <c r="Q22" s="114">
        <f t="shared" si="7"/>
        <v>10.714285714285714</v>
      </c>
      <c r="R22" s="155">
        <f t="shared" si="8"/>
        <v>10.278113663845224</v>
      </c>
      <c r="S22" s="156">
        <f t="shared" si="9"/>
        <v>9.642857142857142</v>
      </c>
      <c r="T22" s="156">
        <f t="shared" si="10"/>
        <v>0.6045949214026602</v>
      </c>
      <c r="U22" s="156">
        <f t="shared" si="11"/>
        <v>1.0714285714285714</v>
      </c>
      <c r="V22" s="156">
        <f t="shared" si="12"/>
        <v>10.882708585247883</v>
      </c>
      <c r="W22" s="156">
        <f t="shared" si="13"/>
        <v>10.714285714285714</v>
      </c>
      <c r="X22" s="175"/>
      <c r="Y22" s="175"/>
      <c r="Z22" s="175"/>
    </row>
    <row r="23" spans="1:26" ht="14.25" customHeight="1">
      <c r="A23" s="130"/>
      <c r="B23" s="12">
        <v>15</v>
      </c>
      <c r="C23" s="146" t="s">
        <v>325</v>
      </c>
      <c r="D23" s="23">
        <v>1004</v>
      </c>
      <c r="E23" s="23">
        <v>897</v>
      </c>
      <c r="F23" s="23">
        <v>147</v>
      </c>
      <c r="G23" s="114">
        <f t="shared" si="0"/>
        <v>14.641434262948207</v>
      </c>
      <c r="H23" s="23">
        <v>107</v>
      </c>
      <c r="I23" s="114">
        <f t="shared" si="1"/>
        <v>11.928651059085842</v>
      </c>
      <c r="J23" s="23">
        <v>13</v>
      </c>
      <c r="K23" s="114">
        <f t="shared" si="2"/>
        <v>1.294820717131474</v>
      </c>
      <c r="L23" s="23">
        <v>18</v>
      </c>
      <c r="M23" s="114">
        <f t="shared" si="3"/>
        <v>2.0066889632107023</v>
      </c>
      <c r="N23" s="83">
        <f t="shared" si="4"/>
        <v>160</v>
      </c>
      <c r="O23" s="114">
        <f t="shared" si="5"/>
        <v>15.936254980079681</v>
      </c>
      <c r="P23" s="83">
        <f t="shared" si="6"/>
        <v>125</v>
      </c>
      <c r="Q23" s="114">
        <f t="shared" si="7"/>
        <v>13.935340022296543</v>
      </c>
      <c r="R23" s="155">
        <f t="shared" si="8"/>
        <v>14.641434262948207</v>
      </c>
      <c r="S23" s="156">
        <f t="shared" si="9"/>
        <v>11.928651059085842</v>
      </c>
      <c r="T23" s="156">
        <f t="shared" si="10"/>
        <v>1.294820717131474</v>
      </c>
      <c r="U23" s="156">
        <f t="shared" si="11"/>
        <v>2.0066889632107023</v>
      </c>
      <c r="V23" s="156">
        <f t="shared" si="12"/>
        <v>15.936254980079681</v>
      </c>
      <c r="W23" s="156">
        <f t="shared" si="13"/>
        <v>13.935340022296543</v>
      </c>
      <c r="X23" s="175"/>
      <c r="Y23" s="175"/>
      <c r="Z23" s="175"/>
    </row>
    <row r="24" spans="1:26" ht="14.25" customHeight="1">
      <c r="A24" s="130"/>
      <c r="B24" s="12">
        <v>16</v>
      </c>
      <c r="C24" s="146" t="s">
        <v>326</v>
      </c>
      <c r="D24" s="23">
        <v>889</v>
      </c>
      <c r="E24" s="23">
        <v>673</v>
      </c>
      <c r="F24" s="23">
        <v>67</v>
      </c>
      <c r="G24" s="114">
        <f t="shared" si="0"/>
        <v>7.536557930258718</v>
      </c>
      <c r="H24" s="23">
        <v>55</v>
      </c>
      <c r="I24" s="114">
        <f t="shared" si="1"/>
        <v>8.172362555720653</v>
      </c>
      <c r="J24" s="23">
        <v>17</v>
      </c>
      <c r="K24" s="114">
        <f t="shared" si="2"/>
        <v>1.9122609673790776</v>
      </c>
      <c r="L24" s="23">
        <v>6</v>
      </c>
      <c r="M24" s="114">
        <f t="shared" si="3"/>
        <v>0.8915304606240713</v>
      </c>
      <c r="N24" s="83">
        <f t="shared" si="4"/>
        <v>84</v>
      </c>
      <c r="O24" s="114">
        <f t="shared" si="5"/>
        <v>9.448818897637794</v>
      </c>
      <c r="P24" s="83">
        <f t="shared" si="6"/>
        <v>61</v>
      </c>
      <c r="Q24" s="114">
        <f t="shared" si="7"/>
        <v>9.063893016344725</v>
      </c>
      <c r="R24" s="155">
        <f t="shared" si="8"/>
        <v>7.536557930258717</v>
      </c>
      <c r="S24" s="156">
        <f t="shared" si="9"/>
        <v>8.172362555720653</v>
      </c>
      <c r="T24" s="156">
        <f t="shared" si="10"/>
        <v>1.9122609673790776</v>
      </c>
      <c r="U24" s="156">
        <f t="shared" si="11"/>
        <v>0.8915304606240714</v>
      </c>
      <c r="V24" s="156">
        <f t="shared" si="12"/>
        <v>9.448818897637794</v>
      </c>
      <c r="W24" s="156">
        <f t="shared" si="13"/>
        <v>9.063893016344725</v>
      </c>
      <c r="X24" s="175"/>
      <c r="Y24" s="175"/>
      <c r="Z24" s="175"/>
    </row>
    <row r="25" spans="1:26" ht="14.25" customHeight="1">
      <c r="A25" s="130"/>
      <c r="B25" s="12">
        <v>17</v>
      </c>
      <c r="C25" s="146" t="s">
        <v>327</v>
      </c>
      <c r="D25" s="23">
        <v>811</v>
      </c>
      <c r="E25" s="23">
        <v>798</v>
      </c>
      <c r="F25" s="23">
        <v>25</v>
      </c>
      <c r="G25" s="114">
        <f t="shared" si="0"/>
        <v>3.082614056720099</v>
      </c>
      <c r="H25" s="23">
        <v>32</v>
      </c>
      <c r="I25" s="114">
        <f t="shared" si="1"/>
        <v>4.010025062656641</v>
      </c>
      <c r="J25" s="23">
        <v>4</v>
      </c>
      <c r="K25" s="114">
        <f t="shared" si="2"/>
        <v>0.4932182490752158</v>
      </c>
      <c r="L25" s="23">
        <v>2</v>
      </c>
      <c r="M25" s="114">
        <f t="shared" si="3"/>
        <v>0.2506265664160401</v>
      </c>
      <c r="N25" s="83">
        <f t="shared" si="4"/>
        <v>29</v>
      </c>
      <c r="O25" s="114">
        <f t="shared" si="5"/>
        <v>3.5758323057953145</v>
      </c>
      <c r="P25" s="83">
        <f t="shared" si="6"/>
        <v>34</v>
      </c>
      <c r="Q25" s="114">
        <f t="shared" si="7"/>
        <v>4.260651629072681</v>
      </c>
      <c r="R25" s="155">
        <f t="shared" si="8"/>
        <v>3.082614056720099</v>
      </c>
      <c r="S25" s="156">
        <f t="shared" si="9"/>
        <v>4.010025062656641</v>
      </c>
      <c r="T25" s="156">
        <f t="shared" si="10"/>
        <v>0.4932182490752158</v>
      </c>
      <c r="U25" s="156">
        <f t="shared" si="11"/>
        <v>0.2506265664160401</v>
      </c>
      <c r="V25" s="156">
        <f t="shared" si="12"/>
        <v>3.5758323057953145</v>
      </c>
      <c r="W25" s="156">
        <f t="shared" si="13"/>
        <v>4.260651629072682</v>
      </c>
      <c r="X25" s="175"/>
      <c r="Y25" s="175"/>
      <c r="Z25" s="175"/>
    </row>
    <row r="26" spans="1:26" ht="14.25" customHeight="1">
      <c r="A26" s="130"/>
      <c r="B26" s="12">
        <v>18</v>
      </c>
      <c r="C26" s="146" t="s">
        <v>328</v>
      </c>
      <c r="D26" s="23">
        <v>595</v>
      </c>
      <c r="E26" s="23">
        <v>551</v>
      </c>
      <c r="F26" s="23">
        <v>48</v>
      </c>
      <c r="G26" s="114">
        <f t="shared" si="0"/>
        <v>8.067226890756302</v>
      </c>
      <c r="H26" s="23">
        <v>41</v>
      </c>
      <c r="I26" s="114">
        <f t="shared" si="1"/>
        <v>7.441016333938294</v>
      </c>
      <c r="J26" s="23">
        <v>4</v>
      </c>
      <c r="K26" s="114">
        <f t="shared" si="2"/>
        <v>0.6722689075630253</v>
      </c>
      <c r="L26" s="23">
        <v>2</v>
      </c>
      <c r="M26" s="114">
        <f t="shared" si="3"/>
        <v>0.3629764065335753</v>
      </c>
      <c r="N26" s="83">
        <f t="shared" si="4"/>
        <v>52</v>
      </c>
      <c r="O26" s="114">
        <f t="shared" si="5"/>
        <v>8.739495798319327</v>
      </c>
      <c r="P26" s="83">
        <f t="shared" si="6"/>
        <v>43</v>
      </c>
      <c r="Q26" s="114">
        <f t="shared" si="7"/>
        <v>7.80399274047187</v>
      </c>
      <c r="R26" s="155">
        <f t="shared" si="8"/>
        <v>8.067226890756302</v>
      </c>
      <c r="S26" s="156">
        <f t="shared" si="9"/>
        <v>7.441016333938294</v>
      </c>
      <c r="T26" s="156">
        <f t="shared" si="10"/>
        <v>0.6722689075630253</v>
      </c>
      <c r="U26" s="156">
        <f t="shared" si="11"/>
        <v>0.3629764065335753</v>
      </c>
      <c r="V26" s="156">
        <f t="shared" si="12"/>
        <v>8.739495798319327</v>
      </c>
      <c r="W26" s="156">
        <f t="shared" si="13"/>
        <v>7.80399274047187</v>
      </c>
      <c r="X26" s="175"/>
      <c r="Y26" s="175"/>
      <c r="Z26" s="175"/>
    </row>
    <row r="27" spans="1:26" ht="14.25" customHeight="1">
      <c r="A27" s="130"/>
      <c r="B27" s="12">
        <v>19</v>
      </c>
      <c r="C27" s="146" t="s">
        <v>329</v>
      </c>
      <c r="D27" s="23">
        <v>618</v>
      </c>
      <c r="E27" s="23">
        <v>628</v>
      </c>
      <c r="F27" s="23">
        <v>34</v>
      </c>
      <c r="G27" s="114">
        <f t="shared" si="0"/>
        <v>5.501618122977346</v>
      </c>
      <c r="H27" s="23">
        <v>35</v>
      </c>
      <c r="I27" s="114">
        <f t="shared" si="1"/>
        <v>5.573248407643312</v>
      </c>
      <c r="J27" s="23">
        <v>15</v>
      </c>
      <c r="K27" s="114">
        <f t="shared" si="2"/>
        <v>2.4271844660194173</v>
      </c>
      <c r="L27" s="23">
        <v>3</v>
      </c>
      <c r="M27" s="114">
        <f t="shared" si="3"/>
        <v>0.47770700636942676</v>
      </c>
      <c r="N27" s="83">
        <f t="shared" si="4"/>
        <v>49</v>
      </c>
      <c r="O27" s="114">
        <f t="shared" si="5"/>
        <v>7.9288025889967635</v>
      </c>
      <c r="P27" s="83">
        <f t="shared" si="6"/>
        <v>38</v>
      </c>
      <c r="Q27" s="114">
        <f t="shared" si="7"/>
        <v>6.050955414012739</v>
      </c>
      <c r="R27" s="155">
        <f t="shared" si="8"/>
        <v>5.501618122977346</v>
      </c>
      <c r="S27" s="156">
        <f t="shared" si="9"/>
        <v>5.573248407643312</v>
      </c>
      <c r="T27" s="156">
        <f t="shared" si="10"/>
        <v>2.4271844660194173</v>
      </c>
      <c r="U27" s="156">
        <f t="shared" si="11"/>
        <v>0.47770700636942676</v>
      </c>
      <c r="V27" s="156">
        <f t="shared" si="12"/>
        <v>7.9288025889967635</v>
      </c>
      <c r="W27" s="156">
        <f t="shared" si="13"/>
        <v>6.050955414012739</v>
      </c>
      <c r="X27" s="175"/>
      <c r="Y27" s="175"/>
      <c r="Z27" s="175"/>
    </row>
    <row r="28" spans="1:26" ht="14.25" customHeight="1">
      <c r="A28" s="130"/>
      <c r="B28" s="12">
        <v>20</v>
      </c>
      <c r="C28" s="146" t="s">
        <v>330</v>
      </c>
      <c r="D28" s="23">
        <v>1623</v>
      </c>
      <c r="E28" s="23">
        <v>1613</v>
      </c>
      <c r="F28" s="23">
        <v>88</v>
      </c>
      <c r="G28" s="114">
        <f t="shared" si="0"/>
        <v>5.422057917436845</v>
      </c>
      <c r="H28" s="23">
        <v>96</v>
      </c>
      <c r="I28" s="114">
        <f t="shared" si="1"/>
        <v>5.951642901425915</v>
      </c>
      <c r="J28" s="23">
        <v>7</v>
      </c>
      <c r="K28" s="114">
        <f t="shared" si="2"/>
        <v>0.43130006161429446</v>
      </c>
      <c r="L28" s="23">
        <v>8</v>
      </c>
      <c r="M28" s="114">
        <f t="shared" si="3"/>
        <v>0.49597024178549287</v>
      </c>
      <c r="N28" s="83">
        <f t="shared" si="4"/>
        <v>95</v>
      </c>
      <c r="O28" s="114">
        <f t="shared" si="5"/>
        <v>5.8533579790511405</v>
      </c>
      <c r="P28" s="83">
        <f t="shared" si="6"/>
        <v>104</v>
      </c>
      <c r="Q28" s="114">
        <f t="shared" si="7"/>
        <v>6.447613143211408</v>
      </c>
      <c r="R28" s="155">
        <f t="shared" si="8"/>
        <v>5.422057917436845</v>
      </c>
      <c r="S28" s="156">
        <f t="shared" si="9"/>
        <v>5.951642901425914</v>
      </c>
      <c r="T28" s="156">
        <f t="shared" si="10"/>
        <v>0.4313000616142945</v>
      </c>
      <c r="U28" s="156">
        <f t="shared" si="11"/>
        <v>0.49597024178549287</v>
      </c>
      <c r="V28" s="156">
        <f t="shared" si="12"/>
        <v>5.85335797905114</v>
      </c>
      <c r="W28" s="156">
        <f t="shared" si="13"/>
        <v>6.447613143211408</v>
      </c>
      <c r="X28" s="175"/>
      <c r="Y28" s="175"/>
      <c r="Z28" s="175"/>
    </row>
    <row r="29" spans="1:26" ht="14.25" customHeight="1">
      <c r="A29" s="130"/>
      <c r="B29" s="12">
        <v>21</v>
      </c>
      <c r="C29" s="146" t="s">
        <v>331</v>
      </c>
      <c r="D29" s="23">
        <v>629</v>
      </c>
      <c r="E29" s="23">
        <v>475</v>
      </c>
      <c r="F29" s="23">
        <v>50</v>
      </c>
      <c r="G29" s="114">
        <f t="shared" si="0"/>
        <v>7.94912559618442</v>
      </c>
      <c r="H29" s="23">
        <v>30</v>
      </c>
      <c r="I29" s="114">
        <f t="shared" si="1"/>
        <v>6.315789473684211</v>
      </c>
      <c r="J29" s="23">
        <v>5</v>
      </c>
      <c r="K29" s="114">
        <f t="shared" si="2"/>
        <v>0.7949125596184419</v>
      </c>
      <c r="L29" s="23">
        <v>3</v>
      </c>
      <c r="M29" s="114">
        <f t="shared" si="3"/>
        <v>0.631578947368421</v>
      </c>
      <c r="N29" s="83">
        <f t="shared" si="4"/>
        <v>55</v>
      </c>
      <c r="O29" s="114">
        <f t="shared" si="5"/>
        <v>8.744038155802862</v>
      </c>
      <c r="P29" s="83">
        <f t="shared" si="6"/>
        <v>33</v>
      </c>
      <c r="Q29" s="114">
        <f t="shared" si="7"/>
        <v>6.947368421052631</v>
      </c>
      <c r="R29" s="155">
        <f t="shared" si="8"/>
        <v>7.94912559618442</v>
      </c>
      <c r="S29" s="156">
        <f t="shared" si="9"/>
        <v>6.315789473684211</v>
      </c>
      <c r="T29" s="156">
        <f t="shared" si="10"/>
        <v>0.794912559618442</v>
      </c>
      <c r="U29" s="156">
        <f t="shared" si="11"/>
        <v>0.631578947368421</v>
      </c>
      <c r="V29" s="156">
        <f t="shared" si="12"/>
        <v>8.744038155802862</v>
      </c>
      <c r="W29" s="156">
        <f t="shared" si="13"/>
        <v>6.947368421052632</v>
      </c>
      <c r="X29" s="175"/>
      <c r="Y29" s="175"/>
      <c r="Z29" s="175"/>
    </row>
    <row r="30" spans="1:26" ht="14.25" customHeight="1">
      <c r="A30" s="130"/>
      <c r="B30" s="12">
        <v>22</v>
      </c>
      <c r="C30" s="146" t="s">
        <v>332</v>
      </c>
      <c r="D30" s="23">
        <v>817</v>
      </c>
      <c r="E30" s="23">
        <v>766</v>
      </c>
      <c r="F30" s="23">
        <v>69</v>
      </c>
      <c r="G30" s="114">
        <f t="shared" si="0"/>
        <v>8.445532435740514</v>
      </c>
      <c r="H30" s="23">
        <v>66</v>
      </c>
      <c r="I30" s="114">
        <f t="shared" si="1"/>
        <v>8.616187989556137</v>
      </c>
      <c r="J30" s="23">
        <v>2</v>
      </c>
      <c r="K30" s="114">
        <f t="shared" si="2"/>
        <v>0.24479804161566704</v>
      </c>
      <c r="L30" s="23">
        <v>2</v>
      </c>
      <c r="M30" s="114">
        <f t="shared" si="3"/>
        <v>0.26109660574412535</v>
      </c>
      <c r="N30" s="83">
        <f t="shared" si="4"/>
        <v>71</v>
      </c>
      <c r="O30" s="114">
        <f t="shared" si="5"/>
        <v>8.69033047735618</v>
      </c>
      <c r="P30" s="83">
        <f t="shared" si="6"/>
        <v>68</v>
      </c>
      <c r="Q30" s="114">
        <f t="shared" si="7"/>
        <v>8.87728459530026</v>
      </c>
      <c r="R30" s="155">
        <f t="shared" si="8"/>
        <v>8.445532435740514</v>
      </c>
      <c r="S30" s="156">
        <f t="shared" si="9"/>
        <v>8.616187989556137</v>
      </c>
      <c r="T30" s="156">
        <f t="shared" si="10"/>
        <v>0.24479804161566707</v>
      </c>
      <c r="U30" s="156">
        <f t="shared" si="11"/>
        <v>0.26109660574412535</v>
      </c>
      <c r="V30" s="156">
        <f t="shared" si="12"/>
        <v>8.69033047735618</v>
      </c>
      <c r="W30" s="156">
        <f t="shared" si="13"/>
        <v>8.877284595300262</v>
      </c>
      <c r="X30" s="175"/>
      <c r="Y30" s="175"/>
      <c r="Z30" s="175"/>
    </row>
    <row r="31" spans="1:26" ht="14.25" customHeight="1">
      <c r="A31" s="130"/>
      <c r="B31" s="12">
        <v>23</v>
      </c>
      <c r="C31" s="146" t="s">
        <v>333</v>
      </c>
      <c r="D31" s="23">
        <v>487</v>
      </c>
      <c r="E31" s="23">
        <v>453</v>
      </c>
      <c r="F31" s="23">
        <v>35</v>
      </c>
      <c r="G31" s="114">
        <f t="shared" si="0"/>
        <v>7.186858316221765</v>
      </c>
      <c r="H31" s="23">
        <v>19</v>
      </c>
      <c r="I31" s="114">
        <f t="shared" si="1"/>
        <v>4.194260485651214</v>
      </c>
      <c r="J31" s="23">
        <v>2</v>
      </c>
      <c r="K31" s="114">
        <f t="shared" si="2"/>
        <v>0.41067761806981523</v>
      </c>
      <c r="L31" s="23">
        <v>3</v>
      </c>
      <c r="M31" s="114">
        <f t="shared" si="3"/>
        <v>0.6622516556291391</v>
      </c>
      <c r="N31" s="83">
        <f t="shared" si="4"/>
        <v>37</v>
      </c>
      <c r="O31" s="114">
        <f t="shared" si="5"/>
        <v>7.597535934291582</v>
      </c>
      <c r="P31" s="83">
        <f t="shared" si="6"/>
        <v>22</v>
      </c>
      <c r="Q31" s="114">
        <f t="shared" si="7"/>
        <v>4.856512141280353</v>
      </c>
      <c r="R31" s="155">
        <f t="shared" si="8"/>
        <v>7.186858316221766</v>
      </c>
      <c r="S31" s="156">
        <f t="shared" si="9"/>
        <v>4.194260485651214</v>
      </c>
      <c r="T31" s="156">
        <f t="shared" si="10"/>
        <v>0.4106776180698152</v>
      </c>
      <c r="U31" s="156">
        <f t="shared" si="11"/>
        <v>0.6622516556291391</v>
      </c>
      <c r="V31" s="156">
        <f t="shared" si="12"/>
        <v>7.597535934291581</v>
      </c>
      <c r="W31" s="156">
        <f t="shared" si="13"/>
        <v>4.856512141280353</v>
      </c>
      <c r="X31" s="175"/>
      <c r="Y31" s="175"/>
      <c r="Z31" s="175"/>
    </row>
    <row r="32" spans="1:26" ht="14.25" customHeight="1">
      <c r="A32" s="130"/>
      <c r="B32" s="12">
        <v>24</v>
      </c>
      <c r="C32" s="146" t="s">
        <v>334</v>
      </c>
      <c r="D32" s="23">
        <v>557</v>
      </c>
      <c r="E32" s="23">
        <v>713</v>
      </c>
      <c r="F32" s="23">
        <v>50</v>
      </c>
      <c r="G32" s="114">
        <f t="shared" si="0"/>
        <v>8.976660682226212</v>
      </c>
      <c r="H32" s="23">
        <v>46</v>
      </c>
      <c r="I32" s="114">
        <f t="shared" si="1"/>
        <v>6.451612903225806</v>
      </c>
      <c r="J32" s="23">
        <v>8</v>
      </c>
      <c r="K32" s="114">
        <f t="shared" si="2"/>
        <v>1.436265709156194</v>
      </c>
      <c r="L32" s="23">
        <v>7</v>
      </c>
      <c r="M32" s="114">
        <f t="shared" si="3"/>
        <v>0.9817671809256662</v>
      </c>
      <c r="N32" s="83">
        <f t="shared" si="4"/>
        <v>58</v>
      </c>
      <c r="O32" s="114">
        <f t="shared" si="5"/>
        <v>10.412926391382406</v>
      </c>
      <c r="P32" s="83">
        <f t="shared" si="6"/>
        <v>53</v>
      </c>
      <c r="Q32" s="114">
        <f t="shared" si="7"/>
        <v>7.433380084151472</v>
      </c>
      <c r="R32" s="155">
        <f t="shared" si="8"/>
        <v>8.976660682226212</v>
      </c>
      <c r="S32" s="156">
        <f t="shared" si="9"/>
        <v>6.451612903225806</v>
      </c>
      <c r="T32" s="156">
        <f t="shared" si="10"/>
        <v>1.436265709156194</v>
      </c>
      <c r="U32" s="156">
        <f t="shared" si="11"/>
        <v>0.9817671809256662</v>
      </c>
      <c r="V32" s="156">
        <f t="shared" si="12"/>
        <v>10.412926391382406</v>
      </c>
      <c r="W32" s="156">
        <f t="shared" si="13"/>
        <v>7.433380084151473</v>
      </c>
      <c r="X32" s="175"/>
      <c r="Y32" s="175"/>
      <c r="Z32" s="175"/>
    </row>
    <row r="33" spans="1:26" ht="14.25" customHeight="1">
      <c r="A33" s="130"/>
      <c r="B33" s="12">
        <v>25</v>
      </c>
      <c r="C33" s="146" t="s">
        <v>335</v>
      </c>
      <c r="D33" s="23">
        <v>659</v>
      </c>
      <c r="E33" s="23">
        <v>510</v>
      </c>
      <c r="F33" s="23">
        <v>63</v>
      </c>
      <c r="G33" s="114">
        <f t="shared" si="0"/>
        <v>9.559939301972687</v>
      </c>
      <c r="H33" s="23">
        <v>44</v>
      </c>
      <c r="I33" s="114">
        <f t="shared" si="1"/>
        <v>8.627450980392156</v>
      </c>
      <c r="J33" s="23">
        <v>3</v>
      </c>
      <c r="K33" s="114">
        <f t="shared" si="2"/>
        <v>0.4552352048558422</v>
      </c>
      <c r="L33" s="23">
        <v>4</v>
      </c>
      <c r="M33" s="114">
        <f t="shared" si="3"/>
        <v>0.7843137254901961</v>
      </c>
      <c r="N33" s="83">
        <f t="shared" si="4"/>
        <v>66</v>
      </c>
      <c r="O33" s="114">
        <f t="shared" si="5"/>
        <v>10.015174506828528</v>
      </c>
      <c r="P33" s="83">
        <f t="shared" si="6"/>
        <v>48</v>
      </c>
      <c r="Q33" s="114">
        <f t="shared" si="7"/>
        <v>9.411764705882353</v>
      </c>
      <c r="R33" s="155">
        <f t="shared" si="8"/>
        <v>9.559939301972685</v>
      </c>
      <c r="S33" s="156">
        <f t="shared" si="9"/>
        <v>8.627450980392156</v>
      </c>
      <c r="T33" s="156">
        <f t="shared" si="10"/>
        <v>0.4552352048558422</v>
      </c>
      <c r="U33" s="156">
        <f t="shared" si="11"/>
        <v>0.7843137254901961</v>
      </c>
      <c r="V33" s="156">
        <f t="shared" si="12"/>
        <v>10.015174506828528</v>
      </c>
      <c r="W33" s="156">
        <f t="shared" si="13"/>
        <v>9.411764705882353</v>
      </c>
      <c r="X33" s="175"/>
      <c r="Y33" s="175"/>
      <c r="Z33" s="175"/>
    </row>
    <row r="34" spans="1:23" ht="14.25" customHeight="1">
      <c r="A34" s="130"/>
      <c r="B34" s="12">
        <v>26</v>
      </c>
      <c r="C34" s="146" t="s">
        <v>123</v>
      </c>
      <c r="D34" s="23">
        <v>1865</v>
      </c>
      <c r="E34" s="23">
        <v>1454</v>
      </c>
      <c r="F34" s="23">
        <v>101</v>
      </c>
      <c r="G34" s="114">
        <f t="shared" si="0"/>
        <v>5.415549597855228</v>
      </c>
      <c r="H34" s="23">
        <v>117</v>
      </c>
      <c r="I34" s="114">
        <f t="shared" si="1"/>
        <v>8.046767537826685</v>
      </c>
      <c r="J34" s="23">
        <v>7</v>
      </c>
      <c r="K34" s="114">
        <f t="shared" si="2"/>
        <v>0.37533512064343166</v>
      </c>
      <c r="L34" s="23">
        <v>13</v>
      </c>
      <c r="M34" s="114">
        <f t="shared" si="3"/>
        <v>0.8940852819807428</v>
      </c>
      <c r="N34" s="83">
        <f t="shared" si="4"/>
        <v>108</v>
      </c>
      <c r="O34" s="114">
        <f t="shared" si="5"/>
        <v>5.79088471849866</v>
      </c>
      <c r="P34" s="83">
        <f t="shared" si="6"/>
        <v>130</v>
      </c>
      <c r="Q34" s="114">
        <f t="shared" si="7"/>
        <v>8.940852819807429</v>
      </c>
      <c r="R34" s="155">
        <f t="shared" si="8"/>
        <v>5.415549597855228</v>
      </c>
      <c r="S34" s="156">
        <f t="shared" si="9"/>
        <v>8.046767537826685</v>
      </c>
      <c r="T34" s="156">
        <f t="shared" si="10"/>
        <v>0.3753351206434316</v>
      </c>
      <c r="U34" s="156">
        <f t="shared" si="11"/>
        <v>0.8940852819807428</v>
      </c>
      <c r="V34" s="156">
        <f t="shared" si="12"/>
        <v>5.79088471849866</v>
      </c>
      <c r="W34" s="156">
        <f t="shared" si="13"/>
        <v>8.940852819807429</v>
      </c>
    </row>
    <row r="35" spans="1:26" ht="14.25" customHeight="1">
      <c r="A35" s="130"/>
      <c r="B35" s="12">
        <v>27</v>
      </c>
      <c r="C35" s="146" t="s">
        <v>124</v>
      </c>
      <c r="D35" s="23"/>
      <c r="E35" s="23"/>
      <c r="F35" s="23"/>
      <c r="G35" s="114"/>
      <c r="H35" s="23"/>
      <c r="I35" s="114"/>
      <c r="J35" s="23"/>
      <c r="K35" s="114"/>
      <c r="L35" s="23"/>
      <c r="M35" s="114"/>
      <c r="N35" s="83"/>
      <c r="O35" s="114"/>
      <c r="P35" s="83"/>
      <c r="Q35" s="114"/>
      <c r="R35" s="155"/>
      <c r="S35" s="156">
        <f t="shared" si="9"/>
        <v>0</v>
      </c>
      <c r="T35" s="156">
        <f t="shared" si="10"/>
        <v>0</v>
      </c>
      <c r="U35" s="156">
        <f t="shared" si="11"/>
        <v>0</v>
      </c>
      <c r="V35" s="156">
        <f t="shared" si="12"/>
        <v>0</v>
      </c>
      <c r="W35" s="156">
        <f t="shared" si="13"/>
        <v>0</v>
      </c>
      <c r="X35" s="175"/>
      <c r="Y35" s="175"/>
      <c r="Z35" s="175"/>
    </row>
    <row r="36" spans="1:23" ht="14.25" customHeight="1">
      <c r="A36" s="130"/>
      <c r="B36" s="80"/>
      <c r="C36" s="147" t="s">
        <v>52</v>
      </c>
      <c r="D36" s="158">
        <f>SUM(D9:D35)</f>
        <v>24351</v>
      </c>
      <c r="E36" s="158">
        <f>SUM(E9:E35)</f>
        <v>22191</v>
      </c>
      <c r="F36" s="158">
        <f>SUM(F9:F35)</f>
        <v>1620</v>
      </c>
      <c r="G36" s="159">
        <f>IF(D36=0,0,F36/D36*100)</f>
        <v>6.652704201059505</v>
      </c>
      <c r="H36" s="158">
        <f>SUM(H9:H35)</f>
        <v>1377</v>
      </c>
      <c r="I36" s="159">
        <f>IF(E36=0,"0",H36/E36*100)</f>
        <v>6.205218331756117</v>
      </c>
      <c r="J36" s="158">
        <f>SUM(J9:J35)</f>
        <v>184</v>
      </c>
      <c r="K36" s="159">
        <f>IF(D36=0,0,J36/D36*100)</f>
        <v>0.7556157857993512</v>
      </c>
      <c r="L36" s="158">
        <f>SUM(L9:L35)</f>
        <v>163</v>
      </c>
      <c r="M36" s="159">
        <f>IF(E36=0,"0",L36/E36*100)</f>
        <v>0.7345320174845658</v>
      </c>
      <c r="N36" s="158">
        <f>SUM(N9:N35)</f>
        <v>1804</v>
      </c>
      <c r="O36" s="159">
        <f>IF(D36=0,0,N36/D36*100)</f>
        <v>7.4083199868588565</v>
      </c>
      <c r="P36" s="158">
        <f>SUM(P9:P35)</f>
        <v>1540</v>
      </c>
      <c r="Q36" s="159">
        <f>IF(E36=0,"0",P36/E36*100)</f>
        <v>6.939750349240684</v>
      </c>
      <c r="R36" s="155">
        <f>IF(D36=0,0,SUM(F36*100/D36))</f>
        <v>6.652704201059505</v>
      </c>
      <c r="S36" s="156">
        <f t="shared" si="9"/>
        <v>6.205218331756117</v>
      </c>
      <c r="T36" s="156">
        <f t="shared" si="10"/>
        <v>0.7556157857993512</v>
      </c>
      <c r="U36" s="156">
        <f t="shared" si="11"/>
        <v>0.7345320174845659</v>
      </c>
      <c r="V36" s="156">
        <f t="shared" si="12"/>
        <v>7.408319986858856</v>
      </c>
      <c r="W36" s="156">
        <f t="shared" si="13"/>
        <v>6.939750349240684</v>
      </c>
    </row>
    <row r="37" spans="2:17" ht="12.75" customHeight="1">
      <c r="B37" s="2"/>
      <c r="C37" s="2"/>
      <c r="D37" s="2"/>
      <c r="E37" s="2"/>
      <c r="F37" s="165">
        <v>1983</v>
      </c>
      <c r="G37" s="2"/>
      <c r="H37" s="2"/>
      <c r="I37" s="2"/>
      <c r="J37" s="165">
        <v>386</v>
      </c>
      <c r="K37" s="2"/>
      <c r="L37" s="2"/>
      <c r="M37" s="2"/>
      <c r="N37" s="2"/>
      <c r="O37" s="2"/>
      <c r="P37" s="2"/>
      <c r="Q37" s="2"/>
    </row>
    <row r="38" ht="12.75" customHeight="1">
      <c r="C38" s="27" t="s">
        <v>365</v>
      </c>
    </row>
    <row r="39" spans="4:8" ht="12.75" customHeight="1">
      <c r="D39" s="336"/>
      <c r="E39" s="337"/>
      <c r="F39" s="337"/>
      <c r="G39" s="337"/>
      <c r="H39" s="337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D39:H39"/>
    <mergeCell ref="E6:E7"/>
    <mergeCell ref="F6:G6"/>
    <mergeCell ref="H6:I6"/>
    <mergeCell ref="J6:K6"/>
    <mergeCell ref="L6:M6"/>
    <mergeCell ref="N6:O6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60" zoomScalePageLayoutView="0" workbookViewId="0" topLeftCell="B1">
      <selection activeCell="AB7" sqref="AB7"/>
    </sheetView>
  </sheetViews>
  <sheetFormatPr defaultColWidth="9.140625" defaultRowHeight="12.75"/>
  <cols>
    <col min="1" max="1" width="2.00390625" style="0" hidden="1" customWidth="1"/>
    <col min="2" max="2" width="3.421875" style="0" customWidth="1"/>
    <col min="3" max="3" width="24.140625" style="0" customWidth="1"/>
    <col min="4" max="17" width="8.7109375" style="0" customWidth="1"/>
    <col min="18" max="18" width="1.57421875" style="0" customWidth="1"/>
    <col min="19" max="19" width="2.00390625" style="0" customWidth="1"/>
    <col min="20" max="20" width="1.8515625" style="0" customWidth="1"/>
    <col min="21" max="22" width="9.140625" style="0" hidden="1" customWidth="1"/>
    <col min="23" max="23" width="2.57421875" style="0" customWidth="1"/>
    <col min="24" max="24" width="1.57421875" style="0" customWidth="1"/>
    <col min="25" max="25" width="9.140625" style="0" hidden="1" customWidth="1"/>
  </cols>
  <sheetData>
    <row r="1" spans="2:16" ht="14.25" customHeight="1">
      <c r="B1" s="168"/>
      <c r="C1" s="168"/>
      <c r="P1" s="154" t="s">
        <v>375</v>
      </c>
    </row>
    <row r="2" spans="1:20" ht="14.25" customHeight="1">
      <c r="A2" s="329" t="s">
        <v>371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156"/>
      <c r="S2" s="156"/>
      <c r="T2" s="156"/>
    </row>
    <row r="3" spans="1:20" ht="12.7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56"/>
      <c r="S3" s="156"/>
      <c r="T3" s="156"/>
    </row>
    <row r="4" spans="1:20" ht="21.75" customHeight="1">
      <c r="A4" s="341" t="s">
        <v>372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156"/>
      <c r="S4" s="156"/>
      <c r="T4" s="156"/>
    </row>
    <row r="5" spans="1:20" ht="72" customHeight="1">
      <c r="A5" s="130"/>
      <c r="B5" s="251" t="s">
        <v>28</v>
      </c>
      <c r="C5" s="330" t="s">
        <v>97</v>
      </c>
      <c r="D5" s="251" t="s">
        <v>374</v>
      </c>
      <c r="E5" s="251"/>
      <c r="F5" s="251" t="s">
        <v>367</v>
      </c>
      <c r="G5" s="251"/>
      <c r="H5" s="251"/>
      <c r="I5" s="251"/>
      <c r="J5" s="251" t="s">
        <v>368</v>
      </c>
      <c r="K5" s="251"/>
      <c r="L5" s="251"/>
      <c r="M5" s="251"/>
      <c r="N5" s="251" t="s">
        <v>369</v>
      </c>
      <c r="O5" s="251"/>
      <c r="P5" s="251"/>
      <c r="Q5" s="251"/>
      <c r="R5" s="155"/>
      <c r="S5" s="156"/>
      <c r="T5" s="156"/>
    </row>
    <row r="6" spans="1:20" ht="18" customHeight="1">
      <c r="A6" s="130"/>
      <c r="B6" s="251"/>
      <c r="C6" s="330"/>
      <c r="D6" s="267">
        <v>2020</v>
      </c>
      <c r="E6" s="267">
        <v>2021</v>
      </c>
      <c r="F6" s="267">
        <v>2020</v>
      </c>
      <c r="G6" s="267"/>
      <c r="H6" s="267">
        <v>2021</v>
      </c>
      <c r="I6" s="267"/>
      <c r="J6" s="267">
        <v>2020</v>
      </c>
      <c r="K6" s="267"/>
      <c r="L6" s="267">
        <v>2021</v>
      </c>
      <c r="M6" s="267"/>
      <c r="N6" s="267">
        <v>2020</v>
      </c>
      <c r="O6" s="267"/>
      <c r="P6" s="267">
        <v>2021</v>
      </c>
      <c r="Q6" s="267"/>
      <c r="R6" s="155"/>
      <c r="S6" s="156"/>
      <c r="T6" s="156"/>
    </row>
    <row r="7" spans="1:20" ht="25.5" customHeight="1">
      <c r="A7" s="130"/>
      <c r="B7" s="251"/>
      <c r="C7" s="330"/>
      <c r="D7" s="267"/>
      <c r="E7" s="267"/>
      <c r="F7" s="15" t="s">
        <v>339</v>
      </c>
      <c r="G7" s="174" t="s">
        <v>340</v>
      </c>
      <c r="H7" s="15" t="s">
        <v>339</v>
      </c>
      <c r="I7" s="174" t="s">
        <v>340</v>
      </c>
      <c r="J7" s="135" t="s">
        <v>339</v>
      </c>
      <c r="K7" s="174" t="s">
        <v>340</v>
      </c>
      <c r="L7" s="135" t="s">
        <v>339</v>
      </c>
      <c r="M7" s="174" t="s">
        <v>340</v>
      </c>
      <c r="N7" s="15" t="s">
        <v>339</v>
      </c>
      <c r="O7" s="174" t="s">
        <v>340</v>
      </c>
      <c r="P7" s="15" t="s">
        <v>339</v>
      </c>
      <c r="Q7" s="174" t="s">
        <v>340</v>
      </c>
      <c r="R7" s="155"/>
      <c r="S7" s="156"/>
      <c r="T7" s="156"/>
    </row>
    <row r="8" spans="1:20" ht="12" customHeight="1">
      <c r="A8" s="130"/>
      <c r="B8" s="149" t="s">
        <v>29</v>
      </c>
      <c r="C8" s="149" t="s">
        <v>31</v>
      </c>
      <c r="D8" s="149">
        <v>1</v>
      </c>
      <c r="E8" s="149">
        <v>2</v>
      </c>
      <c r="F8" s="149">
        <v>3</v>
      </c>
      <c r="G8" s="145">
        <v>4</v>
      </c>
      <c r="H8" s="149">
        <v>5</v>
      </c>
      <c r="I8" s="145">
        <v>6</v>
      </c>
      <c r="J8" s="149">
        <v>7</v>
      </c>
      <c r="K8" s="145">
        <v>8</v>
      </c>
      <c r="L8" s="149">
        <v>9</v>
      </c>
      <c r="M8" s="145">
        <v>10</v>
      </c>
      <c r="N8" s="149">
        <v>11</v>
      </c>
      <c r="O8" s="145">
        <v>12</v>
      </c>
      <c r="P8" s="149">
        <v>13</v>
      </c>
      <c r="Q8" s="145">
        <v>14</v>
      </c>
      <c r="R8" s="155"/>
      <c r="S8" s="156"/>
      <c r="T8" s="156"/>
    </row>
    <row r="9" spans="1:28" ht="12" customHeight="1">
      <c r="A9" s="130"/>
      <c r="B9" s="12">
        <v>1</v>
      </c>
      <c r="C9" s="146" t="s">
        <v>98</v>
      </c>
      <c r="D9" s="23"/>
      <c r="E9" s="23"/>
      <c r="F9" s="23"/>
      <c r="G9" s="177"/>
      <c r="H9" s="23"/>
      <c r="I9" s="163"/>
      <c r="J9" s="23"/>
      <c r="K9" s="177"/>
      <c r="L9" s="23"/>
      <c r="M9" s="163"/>
      <c r="N9" s="83"/>
      <c r="O9" s="177"/>
      <c r="P9" s="83"/>
      <c r="Q9" s="163"/>
      <c r="R9" s="155"/>
      <c r="S9" s="156"/>
      <c r="T9" s="156"/>
      <c r="U9" s="156"/>
      <c r="V9" s="156"/>
      <c r="W9" s="156"/>
      <c r="X9" s="175"/>
      <c r="Y9" s="175"/>
      <c r="AB9" s="175"/>
    </row>
    <row r="10" spans="1:28" ht="12" customHeight="1">
      <c r="A10" s="130"/>
      <c r="B10" s="12">
        <v>2</v>
      </c>
      <c r="C10" s="146" t="s">
        <v>312</v>
      </c>
      <c r="D10" s="176">
        <v>5844</v>
      </c>
      <c r="E10" s="176">
        <v>14584</v>
      </c>
      <c r="F10" s="176">
        <v>240</v>
      </c>
      <c r="G10" s="163">
        <f aca="true" t="shared" si="0" ref="G10:G34">IF(D10=0,0,F10/D10*100)</f>
        <v>4.1067761806981515</v>
      </c>
      <c r="H10" s="176">
        <v>347</v>
      </c>
      <c r="I10" s="163">
        <f aca="true" t="shared" si="1" ref="I10:I34">IF(E10=0,"0",H10/E10*100)</f>
        <v>2.3793198025233133</v>
      </c>
      <c r="J10" s="176">
        <v>38</v>
      </c>
      <c r="K10" s="163">
        <f aca="true" t="shared" si="2" ref="K10:K34">IF(D10=0,0,J10/D10*100)</f>
        <v>0.6502395619438741</v>
      </c>
      <c r="L10" s="176">
        <v>38</v>
      </c>
      <c r="M10" s="163">
        <f aca="true" t="shared" si="3" ref="M10:M34">IF(E10=0,"0",L10/E10*100)</f>
        <v>0.2605595172792101</v>
      </c>
      <c r="N10" s="83">
        <f aca="true" t="shared" si="4" ref="N10:N34">F10+J10</f>
        <v>278</v>
      </c>
      <c r="O10" s="163">
        <f aca="true" t="shared" si="5" ref="O10:O34">IF(D10=0,0,N10/D10*100)</f>
        <v>4.757015742642026</v>
      </c>
      <c r="P10" s="83">
        <f aca="true" t="shared" si="6" ref="P10:P34">L10+H10</f>
        <v>385</v>
      </c>
      <c r="Q10" s="163">
        <f aca="true" t="shared" si="7" ref="Q10:Q34">IF(E10=0,"0",P10/E10*100)</f>
        <v>2.639879319802523</v>
      </c>
      <c r="R10" s="155">
        <f aca="true" t="shared" si="8" ref="R10:R36">IF(E10=0,0,SUM(H10*100/E10))</f>
        <v>2.3793198025233133</v>
      </c>
      <c r="S10" s="156">
        <f aca="true" t="shared" si="9" ref="S10:S36">IF(E10=0,0,SUM(P10*100/E10))</f>
        <v>2.639879319802523</v>
      </c>
      <c r="T10" s="156">
        <f aca="true" t="shared" si="10" ref="T10:T36">IF(E10=0,0,SUM(L10*100/E10))</f>
        <v>0.2605595172792101</v>
      </c>
      <c r="U10" s="156">
        <f aca="true" t="shared" si="11" ref="U10:U36">IF(D10=0,0,SUM(F10*100/D10))</f>
        <v>4.1067761806981515</v>
      </c>
      <c r="V10" s="156">
        <f aca="true" t="shared" si="12" ref="V10:V36">IF(D10=0,0,SUM(J10*100/D10))</f>
        <v>0.6502395619438741</v>
      </c>
      <c r="W10" s="156">
        <f aca="true" t="shared" si="13" ref="W10:W36">IF(D10=0,0,SUM(N10*100/D10))</f>
        <v>4.757015742642026</v>
      </c>
      <c r="X10" s="175"/>
      <c r="Y10" s="175"/>
      <c r="AB10" s="175"/>
    </row>
    <row r="11" spans="1:28" ht="12" customHeight="1">
      <c r="A11" s="130"/>
      <c r="B11" s="12">
        <v>3</v>
      </c>
      <c r="C11" s="146" t="s">
        <v>313</v>
      </c>
      <c r="D11" s="176">
        <v>12565</v>
      </c>
      <c r="E11" s="176">
        <v>16336</v>
      </c>
      <c r="F11" s="176">
        <v>208</v>
      </c>
      <c r="G11" s="163">
        <f t="shared" si="0"/>
        <v>1.6553919617986472</v>
      </c>
      <c r="H11" s="176">
        <v>278</v>
      </c>
      <c r="I11" s="163">
        <f t="shared" si="1"/>
        <v>1.7017629774730658</v>
      </c>
      <c r="J11" s="176">
        <v>19</v>
      </c>
      <c r="K11" s="163">
        <f t="shared" si="2"/>
        <v>0.15121368881814565</v>
      </c>
      <c r="L11" s="176">
        <v>32</v>
      </c>
      <c r="M11" s="163">
        <f t="shared" si="3"/>
        <v>0.1958863858961802</v>
      </c>
      <c r="N11" s="83">
        <f t="shared" si="4"/>
        <v>227</v>
      </c>
      <c r="O11" s="163">
        <f t="shared" si="5"/>
        <v>1.8066056506167927</v>
      </c>
      <c r="P11" s="83">
        <f t="shared" si="6"/>
        <v>310</v>
      </c>
      <c r="Q11" s="163">
        <f t="shared" si="7"/>
        <v>1.8976493633692457</v>
      </c>
      <c r="R11" s="155">
        <f t="shared" si="8"/>
        <v>1.7017629774730656</v>
      </c>
      <c r="S11" s="156">
        <f t="shared" si="9"/>
        <v>1.897649363369246</v>
      </c>
      <c r="T11" s="156">
        <f t="shared" si="10"/>
        <v>0.1958863858961802</v>
      </c>
      <c r="U11" s="156">
        <f t="shared" si="11"/>
        <v>1.655391961798647</v>
      </c>
      <c r="V11" s="156">
        <f t="shared" si="12"/>
        <v>0.15121368881814565</v>
      </c>
      <c r="W11" s="156">
        <f t="shared" si="13"/>
        <v>1.8066056506167927</v>
      </c>
      <c r="X11" s="175"/>
      <c r="Y11" s="175"/>
      <c r="AB11" s="175"/>
    </row>
    <row r="12" spans="1:28" ht="12" customHeight="1">
      <c r="A12" s="130"/>
      <c r="B12" s="12">
        <v>4</v>
      </c>
      <c r="C12" s="146" t="s">
        <v>314</v>
      </c>
      <c r="D12" s="176">
        <v>11023</v>
      </c>
      <c r="E12" s="176">
        <v>19034</v>
      </c>
      <c r="F12" s="176">
        <v>701</v>
      </c>
      <c r="G12" s="163">
        <f t="shared" si="0"/>
        <v>6.359430282137349</v>
      </c>
      <c r="H12" s="176">
        <v>1015</v>
      </c>
      <c r="I12" s="163">
        <f t="shared" si="1"/>
        <v>5.332562782389409</v>
      </c>
      <c r="J12" s="176">
        <v>64</v>
      </c>
      <c r="K12" s="163">
        <f t="shared" si="2"/>
        <v>0.5806041912365054</v>
      </c>
      <c r="L12" s="176">
        <v>118</v>
      </c>
      <c r="M12" s="163">
        <f t="shared" si="3"/>
        <v>0.6199432594304928</v>
      </c>
      <c r="N12" s="83">
        <f t="shared" si="4"/>
        <v>765</v>
      </c>
      <c r="O12" s="163">
        <f t="shared" si="5"/>
        <v>6.940034473373855</v>
      </c>
      <c r="P12" s="83">
        <f t="shared" si="6"/>
        <v>1133</v>
      </c>
      <c r="Q12" s="163">
        <f t="shared" si="7"/>
        <v>5.952506041819902</v>
      </c>
      <c r="R12" s="155">
        <f t="shared" si="8"/>
        <v>5.332562782389409</v>
      </c>
      <c r="S12" s="156">
        <f t="shared" si="9"/>
        <v>5.952506041819901</v>
      </c>
      <c r="T12" s="156">
        <f t="shared" si="10"/>
        <v>0.6199432594304928</v>
      </c>
      <c r="U12" s="156">
        <f t="shared" si="11"/>
        <v>6.35943028213735</v>
      </c>
      <c r="V12" s="156">
        <f t="shared" si="12"/>
        <v>0.5806041912365055</v>
      </c>
      <c r="W12" s="156">
        <f t="shared" si="13"/>
        <v>6.940034473373855</v>
      </c>
      <c r="X12" s="175"/>
      <c r="Y12" s="175"/>
      <c r="AB12" s="175"/>
    </row>
    <row r="13" spans="1:28" ht="12" customHeight="1">
      <c r="A13" s="130"/>
      <c r="B13" s="12">
        <v>5</v>
      </c>
      <c r="C13" s="146" t="s">
        <v>315</v>
      </c>
      <c r="D13" s="176">
        <v>8713</v>
      </c>
      <c r="E13" s="176">
        <v>13507</v>
      </c>
      <c r="F13" s="176">
        <v>403</v>
      </c>
      <c r="G13" s="163">
        <f t="shared" si="0"/>
        <v>4.625272581200504</v>
      </c>
      <c r="H13" s="176">
        <v>416</v>
      </c>
      <c r="I13" s="163">
        <f t="shared" si="1"/>
        <v>3.079884504331088</v>
      </c>
      <c r="J13" s="176">
        <v>95</v>
      </c>
      <c r="K13" s="163">
        <f t="shared" si="2"/>
        <v>1.0903248020199703</v>
      </c>
      <c r="L13" s="176">
        <v>176</v>
      </c>
      <c r="M13" s="163">
        <f t="shared" si="3"/>
        <v>1.3030280595246908</v>
      </c>
      <c r="N13" s="83">
        <f t="shared" si="4"/>
        <v>498</v>
      </c>
      <c r="O13" s="163">
        <f t="shared" si="5"/>
        <v>5.715597383220475</v>
      </c>
      <c r="P13" s="83">
        <f t="shared" si="6"/>
        <v>592</v>
      </c>
      <c r="Q13" s="163">
        <f t="shared" si="7"/>
        <v>4.382912563855779</v>
      </c>
      <c r="R13" s="155">
        <f t="shared" si="8"/>
        <v>3.0798845043310874</v>
      </c>
      <c r="S13" s="156">
        <f t="shared" si="9"/>
        <v>4.382912563855778</v>
      </c>
      <c r="T13" s="156">
        <f t="shared" si="10"/>
        <v>1.3030280595246908</v>
      </c>
      <c r="U13" s="156">
        <f t="shared" si="11"/>
        <v>4.625272581200505</v>
      </c>
      <c r="V13" s="156">
        <f t="shared" si="12"/>
        <v>1.09032480201997</v>
      </c>
      <c r="W13" s="156">
        <f t="shared" si="13"/>
        <v>5.715597383220475</v>
      </c>
      <c r="X13" s="175"/>
      <c r="Y13" s="175"/>
      <c r="AB13" s="175"/>
    </row>
    <row r="14" spans="1:23" ht="12" customHeight="1">
      <c r="A14" s="130"/>
      <c r="B14" s="12">
        <v>6</v>
      </c>
      <c r="C14" s="146" t="s">
        <v>316</v>
      </c>
      <c r="D14" s="176">
        <v>11847</v>
      </c>
      <c r="E14" s="176">
        <v>30627</v>
      </c>
      <c r="F14" s="176">
        <v>281</v>
      </c>
      <c r="G14" s="163">
        <f t="shared" si="0"/>
        <v>2.371908500042205</v>
      </c>
      <c r="H14" s="176">
        <v>711</v>
      </c>
      <c r="I14" s="163">
        <f t="shared" si="1"/>
        <v>2.3214810461357627</v>
      </c>
      <c r="J14" s="176">
        <v>26</v>
      </c>
      <c r="K14" s="163">
        <f t="shared" si="2"/>
        <v>0.2194648434202752</v>
      </c>
      <c r="L14" s="176">
        <v>62</v>
      </c>
      <c r="M14" s="163">
        <f t="shared" si="3"/>
        <v>0.20243575929735202</v>
      </c>
      <c r="N14" s="83">
        <f t="shared" si="4"/>
        <v>307</v>
      </c>
      <c r="O14" s="163">
        <f t="shared" si="5"/>
        <v>2.5913733434624797</v>
      </c>
      <c r="P14" s="83">
        <f t="shared" si="6"/>
        <v>773</v>
      </c>
      <c r="Q14" s="163">
        <f t="shared" si="7"/>
        <v>2.5239168054331147</v>
      </c>
      <c r="R14" s="155">
        <f t="shared" si="8"/>
        <v>2.3214810461357627</v>
      </c>
      <c r="S14" s="156">
        <f t="shared" si="9"/>
        <v>2.5239168054331147</v>
      </c>
      <c r="T14" s="156">
        <f t="shared" si="10"/>
        <v>0.202435759297352</v>
      </c>
      <c r="U14" s="156">
        <f t="shared" si="11"/>
        <v>2.371908500042205</v>
      </c>
      <c r="V14" s="156">
        <f t="shared" si="12"/>
        <v>0.21946484342027517</v>
      </c>
      <c r="W14" s="156">
        <f t="shared" si="13"/>
        <v>2.59137334346248</v>
      </c>
    </row>
    <row r="15" spans="1:28" ht="12" customHeight="1">
      <c r="A15" s="130"/>
      <c r="B15" s="12">
        <v>7</v>
      </c>
      <c r="C15" s="146" t="s">
        <v>317</v>
      </c>
      <c r="D15" s="176">
        <v>2332</v>
      </c>
      <c r="E15" s="176">
        <v>4388</v>
      </c>
      <c r="F15" s="176">
        <v>153</v>
      </c>
      <c r="G15" s="163">
        <f t="shared" si="0"/>
        <v>6.560891938250429</v>
      </c>
      <c r="H15" s="176">
        <v>295</v>
      </c>
      <c r="I15" s="163">
        <f t="shared" si="1"/>
        <v>6.722880583409298</v>
      </c>
      <c r="J15" s="176">
        <v>13</v>
      </c>
      <c r="K15" s="163">
        <f t="shared" si="2"/>
        <v>0.5574614065180103</v>
      </c>
      <c r="L15" s="176">
        <v>45</v>
      </c>
      <c r="M15" s="163">
        <f t="shared" si="3"/>
        <v>1.0255241567912488</v>
      </c>
      <c r="N15" s="83">
        <f t="shared" si="4"/>
        <v>166</v>
      </c>
      <c r="O15" s="163">
        <f t="shared" si="5"/>
        <v>7.1183533447684395</v>
      </c>
      <c r="P15" s="83">
        <f t="shared" si="6"/>
        <v>340</v>
      </c>
      <c r="Q15" s="163">
        <f t="shared" si="7"/>
        <v>7.748404740200547</v>
      </c>
      <c r="R15" s="155">
        <f t="shared" si="8"/>
        <v>6.722880583409298</v>
      </c>
      <c r="S15" s="156">
        <f t="shared" si="9"/>
        <v>7.748404740200547</v>
      </c>
      <c r="T15" s="156">
        <f t="shared" si="10"/>
        <v>1.0255241567912488</v>
      </c>
      <c r="U15" s="156">
        <f t="shared" si="11"/>
        <v>6.560891938250429</v>
      </c>
      <c r="V15" s="156">
        <f t="shared" si="12"/>
        <v>0.5574614065180102</v>
      </c>
      <c r="W15" s="156">
        <f t="shared" si="13"/>
        <v>7.1183533447684395</v>
      </c>
      <c r="X15" s="175"/>
      <c r="Y15" s="175"/>
      <c r="AB15" s="175"/>
    </row>
    <row r="16" spans="1:28" ht="12" customHeight="1">
      <c r="A16" s="130"/>
      <c r="B16" s="12">
        <v>8</v>
      </c>
      <c r="C16" s="146" t="s">
        <v>318</v>
      </c>
      <c r="D16" s="176">
        <v>7430</v>
      </c>
      <c r="E16" s="176">
        <v>10780</v>
      </c>
      <c r="F16" s="176">
        <v>420</v>
      </c>
      <c r="G16" s="163">
        <f t="shared" si="0"/>
        <v>5.652759084791386</v>
      </c>
      <c r="H16" s="176">
        <v>554</v>
      </c>
      <c r="I16" s="163">
        <f t="shared" si="1"/>
        <v>5.139146567717996</v>
      </c>
      <c r="J16" s="176">
        <v>69</v>
      </c>
      <c r="K16" s="163">
        <f t="shared" si="2"/>
        <v>0.9286675639300135</v>
      </c>
      <c r="L16" s="176">
        <v>75</v>
      </c>
      <c r="M16" s="163">
        <f t="shared" si="3"/>
        <v>0.6957328385899815</v>
      </c>
      <c r="N16" s="83">
        <f t="shared" si="4"/>
        <v>489</v>
      </c>
      <c r="O16" s="163">
        <f t="shared" si="5"/>
        <v>6.581426648721401</v>
      </c>
      <c r="P16" s="83">
        <f t="shared" si="6"/>
        <v>629</v>
      </c>
      <c r="Q16" s="163">
        <f t="shared" si="7"/>
        <v>5.834879406307978</v>
      </c>
      <c r="R16" s="155">
        <f t="shared" si="8"/>
        <v>5.139146567717996</v>
      </c>
      <c r="S16" s="156">
        <f t="shared" si="9"/>
        <v>5.834879406307977</v>
      </c>
      <c r="T16" s="156">
        <f t="shared" si="10"/>
        <v>0.6957328385899815</v>
      </c>
      <c r="U16" s="156">
        <f t="shared" si="11"/>
        <v>5.652759084791386</v>
      </c>
      <c r="V16" s="156">
        <f t="shared" si="12"/>
        <v>0.9286675639300135</v>
      </c>
      <c r="W16" s="156">
        <f t="shared" si="13"/>
        <v>6.5814266487214</v>
      </c>
      <c r="X16" s="175"/>
      <c r="Y16" s="175"/>
      <c r="AB16" s="175"/>
    </row>
    <row r="17" spans="1:28" ht="12" customHeight="1">
      <c r="A17" s="130"/>
      <c r="B17" s="12">
        <v>9</v>
      </c>
      <c r="C17" s="146" t="s">
        <v>319</v>
      </c>
      <c r="D17" s="176">
        <v>2663</v>
      </c>
      <c r="E17" s="176">
        <v>6437</v>
      </c>
      <c r="F17" s="176">
        <v>199</v>
      </c>
      <c r="G17" s="163">
        <f t="shared" si="0"/>
        <v>7.472775065715359</v>
      </c>
      <c r="H17" s="176">
        <v>319</v>
      </c>
      <c r="I17" s="163">
        <f t="shared" si="1"/>
        <v>4.955724716482834</v>
      </c>
      <c r="J17" s="176">
        <v>36</v>
      </c>
      <c r="K17" s="163">
        <f t="shared" si="2"/>
        <v>1.3518588058580547</v>
      </c>
      <c r="L17" s="176">
        <v>48</v>
      </c>
      <c r="M17" s="163">
        <f t="shared" si="3"/>
        <v>0.7456889855522759</v>
      </c>
      <c r="N17" s="83">
        <f t="shared" si="4"/>
        <v>235</v>
      </c>
      <c r="O17" s="163">
        <f t="shared" si="5"/>
        <v>8.824633871573413</v>
      </c>
      <c r="P17" s="83">
        <f t="shared" si="6"/>
        <v>367</v>
      </c>
      <c r="Q17" s="163">
        <f t="shared" si="7"/>
        <v>5.70141370203511</v>
      </c>
      <c r="R17" s="155">
        <f t="shared" si="8"/>
        <v>4.955724716482834</v>
      </c>
      <c r="S17" s="156">
        <f t="shared" si="9"/>
        <v>5.70141370203511</v>
      </c>
      <c r="T17" s="156">
        <f t="shared" si="10"/>
        <v>0.7456889855522759</v>
      </c>
      <c r="U17" s="156">
        <f t="shared" si="11"/>
        <v>7.472775065715359</v>
      </c>
      <c r="V17" s="156">
        <f t="shared" si="12"/>
        <v>1.3518588058580547</v>
      </c>
      <c r="W17" s="156">
        <f t="shared" si="13"/>
        <v>8.824633871573413</v>
      </c>
      <c r="X17" s="175"/>
      <c r="Y17" s="175"/>
      <c r="AB17" s="175"/>
    </row>
    <row r="18" spans="1:28" ht="12" customHeight="1">
      <c r="A18" s="130"/>
      <c r="B18" s="12">
        <v>10</v>
      </c>
      <c r="C18" s="146" t="s">
        <v>320</v>
      </c>
      <c r="D18" s="176">
        <v>5621</v>
      </c>
      <c r="E18" s="176">
        <v>10786</v>
      </c>
      <c r="F18" s="176">
        <v>384</v>
      </c>
      <c r="G18" s="163">
        <f t="shared" si="0"/>
        <v>6.831524639743818</v>
      </c>
      <c r="H18" s="176">
        <v>757</v>
      </c>
      <c r="I18" s="163">
        <f t="shared" si="1"/>
        <v>7.018357129612461</v>
      </c>
      <c r="J18" s="176">
        <v>42</v>
      </c>
      <c r="K18" s="163">
        <f t="shared" si="2"/>
        <v>0.7471980074719801</v>
      </c>
      <c r="L18" s="176">
        <v>56</v>
      </c>
      <c r="M18" s="163">
        <f t="shared" si="3"/>
        <v>0.5191915445948452</v>
      </c>
      <c r="N18" s="83">
        <f t="shared" si="4"/>
        <v>426</v>
      </c>
      <c r="O18" s="163">
        <f t="shared" si="5"/>
        <v>7.578722647215798</v>
      </c>
      <c r="P18" s="83">
        <f t="shared" si="6"/>
        <v>813</v>
      </c>
      <c r="Q18" s="163">
        <f t="shared" si="7"/>
        <v>7.537548674207306</v>
      </c>
      <c r="R18" s="155">
        <f t="shared" si="8"/>
        <v>7.01835712961246</v>
      </c>
      <c r="S18" s="156">
        <f t="shared" si="9"/>
        <v>7.537548674207306</v>
      </c>
      <c r="T18" s="156">
        <f t="shared" si="10"/>
        <v>0.5191915445948452</v>
      </c>
      <c r="U18" s="156">
        <f t="shared" si="11"/>
        <v>6.831524639743818</v>
      </c>
      <c r="V18" s="156">
        <f t="shared" si="12"/>
        <v>0.7471980074719801</v>
      </c>
      <c r="W18" s="156">
        <f t="shared" si="13"/>
        <v>7.578722647215798</v>
      </c>
      <c r="X18" s="175"/>
      <c r="Y18" s="175"/>
      <c r="AB18" s="175"/>
    </row>
    <row r="19" spans="1:28" ht="12" customHeight="1">
      <c r="A19" s="130"/>
      <c r="B19" s="12">
        <v>11</v>
      </c>
      <c r="C19" s="146" t="s">
        <v>321</v>
      </c>
      <c r="D19" s="176">
        <v>3698</v>
      </c>
      <c r="E19" s="176">
        <v>8431</v>
      </c>
      <c r="F19" s="176">
        <v>230</v>
      </c>
      <c r="G19" s="163">
        <f t="shared" si="0"/>
        <v>6.219578150351541</v>
      </c>
      <c r="H19" s="176">
        <v>297</v>
      </c>
      <c r="I19" s="163">
        <f t="shared" si="1"/>
        <v>3.5227137943304476</v>
      </c>
      <c r="J19" s="176">
        <v>41</v>
      </c>
      <c r="K19" s="163">
        <f t="shared" si="2"/>
        <v>1.1087074094104923</v>
      </c>
      <c r="L19" s="176">
        <v>57</v>
      </c>
      <c r="M19" s="163">
        <f t="shared" si="3"/>
        <v>0.6760763847704899</v>
      </c>
      <c r="N19" s="83">
        <f t="shared" si="4"/>
        <v>271</v>
      </c>
      <c r="O19" s="163">
        <f t="shared" si="5"/>
        <v>7.328285559762033</v>
      </c>
      <c r="P19" s="83">
        <f t="shared" si="6"/>
        <v>354</v>
      </c>
      <c r="Q19" s="163">
        <f t="shared" si="7"/>
        <v>4.198790179100937</v>
      </c>
      <c r="R19" s="155">
        <f t="shared" si="8"/>
        <v>3.522713794330447</v>
      </c>
      <c r="S19" s="156">
        <f t="shared" si="9"/>
        <v>4.198790179100937</v>
      </c>
      <c r="T19" s="156">
        <f t="shared" si="10"/>
        <v>0.6760763847704898</v>
      </c>
      <c r="U19" s="156">
        <f t="shared" si="11"/>
        <v>6.219578150351541</v>
      </c>
      <c r="V19" s="156">
        <f t="shared" si="12"/>
        <v>1.108707409410492</v>
      </c>
      <c r="W19" s="156">
        <f t="shared" si="13"/>
        <v>7.328285559762033</v>
      </c>
      <c r="X19" s="175"/>
      <c r="Y19" s="175"/>
      <c r="AB19" s="175"/>
    </row>
    <row r="20" spans="1:28" ht="12" customHeight="1">
      <c r="A20" s="130"/>
      <c r="B20" s="12">
        <v>12</v>
      </c>
      <c r="C20" s="146" t="s">
        <v>322</v>
      </c>
      <c r="D20" s="176">
        <v>3043</v>
      </c>
      <c r="E20" s="176">
        <v>6169</v>
      </c>
      <c r="F20" s="176">
        <v>160</v>
      </c>
      <c r="G20" s="163">
        <f t="shared" si="0"/>
        <v>5.257969109431482</v>
      </c>
      <c r="H20" s="176">
        <v>179</v>
      </c>
      <c r="I20" s="163">
        <f t="shared" si="1"/>
        <v>2.9016047981844704</v>
      </c>
      <c r="J20" s="176">
        <v>42</v>
      </c>
      <c r="K20" s="163">
        <f t="shared" si="2"/>
        <v>1.3802168912257642</v>
      </c>
      <c r="L20" s="176">
        <v>48</v>
      </c>
      <c r="M20" s="163">
        <f t="shared" si="3"/>
        <v>0.7780839682282379</v>
      </c>
      <c r="N20" s="83">
        <f t="shared" si="4"/>
        <v>202</v>
      </c>
      <c r="O20" s="163">
        <f t="shared" si="5"/>
        <v>6.638186000657247</v>
      </c>
      <c r="P20" s="83">
        <f t="shared" si="6"/>
        <v>227</v>
      </c>
      <c r="Q20" s="163">
        <f t="shared" si="7"/>
        <v>3.679688766412709</v>
      </c>
      <c r="R20" s="155">
        <f t="shared" si="8"/>
        <v>2.901604798184471</v>
      </c>
      <c r="S20" s="156">
        <f t="shared" si="9"/>
        <v>3.679688766412709</v>
      </c>
      <c r="T20" s="156">
        <f t="shared" si="10"/>
        <v>0.778083968228238</v>
      </c>
      <c r="U20" s="156">
        <f t="shared" si="11"/>
        <v>5.257969109431482</v>
      </c>
      <c r="V20" s="156">
        <f t="shared" si="12"/>
        <v>1.380216891225764</v>
      </c>
      <c r="W20" s="156">
        <f t="shared" si="13"/>
        <v>6.638186000657246</v>
      </c>
      <c r="X20" s="175"/>
      <c r="Y20" s="175"/>
      <c r="AB20" s="175"/>
    </row>
    <row r="21" spans="1:28" ht="12" customHeight="1">
      <c r="A21" s="130"/>
      <c r="B21" s="12">
        <v>13</v>
      </c>
      <c r="C21" s="146" t="s">
        <v>323</v>
      </c>
      <c r="D21" s="176">
        <v>7664</v>
      </c>
      <c r="E21" s="176">
        <v>19266</v>
      </c>
      <c r="F21" s="176">
        <v>440</v>
      </c>
      <c r="G21" s="163">
        <f t="shared" si="0"/>
        <v>5.741127348643007</v>
      </c>
      <c r="H21" s="176">
        <v>639</v>
      </c>
      <c r="I21" s="163">
        <f t="shared" si="1"/>
        <v>3.316723762067891</v>
      </c>
      <c r="J21" s="176">
        <v>79</v>
      </c>
      <c r="K21" s="163">
        <f t="shared" si="2"/>
        <v>1.0307933194154488</v>
      </c>
      <c r="L21" s="176">
        <v>123</v>
      </c>
      <c r="M21" s="163">
        <f t="shared" si="3"/>
        <v>0.6384303955154157</v>
      </c>
      <c r="N21" s="83">
        <f t="shared" si="4"/>
        <v>519</v>
      </c>
      <c r="O21" s="163">
        <f t="shared" si="5"/>
        <v>6.771920668058455</v>
      </c>
      <c r="P21" s="83">
        <f t="shared" si="6"/>
        <v>762</v>
      </c>
      <c r="Q21" s="163">
        <f t="shared" si="7"/>
        <v>3.955154157583307</v>
      </c>
      <c r="R21" s="155">
        <f t="shared" si="8"/>
        <v>3.3167237620678915</v>
      </c>
      <c r="S21" s="156">
        <f t="shared" si="9"/>
        <v>3.9551541575833076</v>
      </c>
      <c r="T21" s="156">
        <f t="shared" si="10"/>
        <v>0.6384303955154158</v>
      </c>
      <c r="U21" s="156">
        <f t="shared" si="11"/>
        <v>5.741127348643007</v>
      </c>
      <c r="V21" s="156">
        <f t="shared" si="12"/>
        <v>1.0307933194154488</v>
      </c>
      <c r="W21" s="156">
        <f t="shared" si="13"/>
        <v>6.771920668058455</v>
      </c>
      <c r="X21" s="175"/>
      <c r="Y21" s="175"/>
      <c r="AB21" s="175"/>
    </row>
    <row r="22" spans="1:28" ht="12" customHeight="1">
      <c r="A22" s="130"/>
      <c r="B22" s="12">
        <v>14</v>
      </c>
      <c r="C22" s="146" t="s">
        <v>324</v>
      </c>
      <c r="D22" s="176">
        <v>4641</v>
      </c>
      <c r="E22" s="176">
        <v>9740</v>
      </c>
      <c r="F22" s="176">
        <v>404</v>
      </c>
      <c r="G22" s="163">
        <f t="shared" si="0"/>
        <v>8.705020469726351</v>
      </c>
      <c r="H22" s="176">
        <v>428</v>
      </c>
      <c r="I22" s="163">
        <f t="shared" si="1"/>
        <v>4.394250513347023</v>
      </c>
      <c r="J22" s="176">
        <v>101</v>
      </c>
      <c r="K22" s="163">
        <f t="shared" si="2"/>
        <v>2.176255117431588</v>
      </c>
      <c r="L22" s="176">
        <v>129</v>
      </c>
      <c r="M22" s="163">
        <f t="shared" si="3"/>
        <v>1.324435318275154</v>
      </c>
      <c r="N22" s="83">
        <f t="shared" si="4"/>
        <v>505</v>
      </c>
      <c r="O22" s="163">
        <f t="shared" si="5"/>
        <v>10.88127558715794</v>
      </c>
      <c r="P22" s="83">
        <f t="shared" si="6"/>
        <v>557</v>
      </c>
      <c r="Q22" s="163">
        <f t="shared" si="7"/>
        <v>5.718685831622176</v>
      </c>
      <c r="R22" s="155">
        <f t="shared" si="8"/>
        <v>4.394250513347022</v>
      </c>
      <c r="S22" s="156">
        <f t="shared" si="9"/>
        <v>5.718685831622176</v>
      </c>
      <c r="T22" s="156">
        <f t="shared" si="10"/>
        <v>1.324435318275154</v>
      </c>
      <c r="U22" s="156">
        <f t="shared" si="11"/>
        <v>8.705020469726351</v>
      </c>
      <c r="V22" s="156">
        <f t="shared" si="12"/>
        <v>2.176255117431588</v>
      </c>
      <c r="W22" s="156">
        <f t="shared" si="13"/>
        <v>10.88127558715794</v>
      </c>
      <c r="X22" s="175"/>
      <c r="Y22" s="175"/>
      <c r="AB22" s="175"/>
    </row>
    <row r="23" spans="1:28" ht="12" customHeight="1">
      <c r="A23" s="130"/>
      <c r="B23" s="12">
        <v>15</v>
      </c>
      <c r="C23" s="146" t="s">
        <v>325</v>
      </c>
      <c r="D23" s="176">
        <v>10064</v>
      </c>
      <c r="E23" s="176">
        <v>20863</v>
      </c>
      <c r="F23" s="176">
        <v>806</v>
      </c>
      <c r="G23" s="163">
        <f t="shared" si="0"/>
        <v>8.008744038155804</v>
      </c>
      <c r="H23" s="176">
        <v>1541</v>
      </c>
      <c r="I23" s="163">
        <f t="shared" si="1"/>
        <v>7.386281934525236</v>
      </c>
      <c r="J23" s="176">
        <v>158</v>
      </c>
      <c r="K23" s="163">
        <f t="shared" si="2"/>
        <v>1.5699523052464228</v>
      </c>
      <c r="L23" s="176">
        <v>479</v>
      </c>
      <c r="M23" s="163">
        <f t="shared" si="3"/>
        <v>2.295930594832958</v>
      </c>
      <c r="N23" s="83">
        <f t="shared" si="4"/>
        <v>964</v>
      </c>
      <c r="O23" s="163">
        <f t="shared" si="5"/>
        <v>9.578696343402225</v>
      </c>
      <c r="P23" s="83">
        <f t="shared" si="6"/>
        <v>2020</v>
      </c>
      <c r="Q23" s="163">
        <f t="shared" si="7"/>
        <v>9.682212529358194</v>
      </c>
      <c r="R23" s="155">
        <f t="shared" si="8"/>
        <v>7.386281934525236</v>
      </c>
      <c r="S23" s="156">
        <f t="shared" si="9"/>
        <v>9.682212529358194</v>
      </c>
      <c r="T23" s="156">
        <f t="shared" si="10"/>
        <v>2.295930594832958</v>
      </c>
      <c r="U23" s="156">
        <f t="shared" si="11"/>
        <v>8.008744038155802</v>
      </c>
      <c r="V23" s="156">
        <f t="shared" si="12"/>
        <v>1.5699523052464228</v>
      </c>
      <c r="W23" s="156">
        <f t="shared" si="13"/>
        <v>9.578696343402227</v>
      </c>
      <c r="X23" s="175"/>
      <c r="Y23" s="175"/>
      <c r="AB23" s="175"/>
    </row>
    <row r="24" spans="1:28" ht="12" customHeight="1">
      <c r="A24" s="130"/>
      <c r="B24" s="12">
        <v>16</v>
      </c>
      <c r="C24" s="146" t="s">
        <v>326</v>
      </c>
      <c r="D24" s="176">
        <v>5441</v>
      </c>
      <c r="E24" s="176">
        <v>14977</v>
      </c>
      <c r="F24" s="176">
        <v>269</v>
      </c>
      <c r="G24" s="163">
        <f t="shared" si="0"/>
        <v>4.943944127917662</v>
      </c>
      <c r="H24" s="176">
        <v>317</v>
      </c>
      <c r="I24" s="163">
        <f t="shared" si="1"/>
        <v>2.116578754089604</v>
      </c>
      <c r="J24" s="176">
        <v>33</v>
      </c>
      <c r="K24" s="163">
        <f t="shared" si="2"/>
        <v>0.6065061569564418</v>
      </c>
      <c r="L24" s="176">
        <v>54</v>
      </c>
      <c r="M24" s="163">
        <f t="shared" si="3"/>
        <v>0.3605528476998064</v>
      </c>
      <c r="N24" s="83">
        <f t="shared" si="4"/>
        <v>302</v>
      </c>
      <c r="O24" s="163">
        <f t="shared" si="5"/>
        <v>5.550450284874104</v>
      </c>
      <c r="P24" s="83">
        <f t="shared" si="6"/>
        <v>371</v>
      </c>
      <c r="Q24" s="163">
        <f t="shared" si="7"/>
        <v>2.4771316017894103</v>
      </c>
      <c r="R24" s="155">
        <f t="shared" si="8"/>
        <v>2.116578754089604</v>
      </c>
      <c r="S24" s="156">
        <f t="shared" si="9"/>
        <v>2.4771316017894103</v>
      </c>
      <c r="T24" s="156">
        <f t="shared" si="10"/>
        <v>0.3605528476998064</v>
      </c>
      <c r="U24" s="156">
        <f t="shared" si="11"/>
        <v>4.943944127917662</v>
      </c>
      <c r="V24" s="156">
        <f t="shared" si="12"/>
        <v>0.6065061569564418</v>
      </c>
      <c r="W24" s="156">
        <f t="shared" si="13"/>
        <v>5.550450284874104</v>
      </c>
      <c r="X24" s="175"/>
      <c r="Y24" s="175"/>
      <c r="AB24" s="175"/>
    </row>
    <row r="25" spans="1:28" ht="12" customHeight="1">
      <c r="A25" s="130"/>
      <c r="B25" s="12">
        <v>17</v>
      </c>
      <c r="C25" s="146" t="s">
        <v>327</v>
      </c>
      <c r="D25" s="176">
        <v>5508</v>
      </c>
      <c r="E25" s="176">
        <v>14522</v>
      </c>
      <c r="F25" s="176">
        <v>181</v>
      </c>
      <c r="G25" s="163">
        <f t="shared" si="0"/>
        <v>3.286129266521423</v>
      </c>
      <c r="H25" s="176">
        <v>759</v>
      </c>
      <c r="I25" s="163">
        <f t="shared" si="1"/>
        <v>5.226552816416471</v>
      </c>
      <c r="J25" s="176">
        <v>12</v>
      </c>
      <c r="K25" s="163">
        <f t="shared" si="2"/>
        <v>0.2178649237472767</v>
      </c>
      <c r="L25" s="176">
        <v>43</v>
      </c>
      <c r="M25" s="163">
        <f t="shared" si="3"/>
        <v>0.29610246522517564</v>
      </c>
      <c r="N25" s="83">
        <f t="shared" si="4"/>
        <v>193</v>
      </c>
      <c r="O25" s="163">
        <f t="shared" si="5"/>
        <v>3.5039941902687</v>
      </c>
      <c r="P25" s="83">
        <f t="shared" si="6"/>
        <v>802</v>
      </c>
      <c r="Q25" s="163">
        <f t="shared" si="7"/>
        <v>5.522655281641647</v>
      </c>
      <c r="R25" s="155">
        <f t="shared" si="8"/>
        <v>5.226552816416471</v>
      </c>
      <c r="S25" s="156">
        <f t="shared" si="9"/>
        <v>5.522655281641647</v>
      </c>
      <c r="T25" s="156">
        <f t="shared" si="10"/>
        <v>0.2961024652251756</v>
      </c>
      <c r="U25" s="156">
        <f t="shared" si="11"/>
        <v>3.2861292665214235</v>
      </c>
      <c r="V25" s="156">
        <f t="shared" si="12"/>
        <v>0.2178649237472767</v>
      </c>
      <c r="W25" s="156">
        <f t="shared" si="13"/>
        <v>3.5039941902687</v>
      </c>
      <c r="X25" s="175"/>
      <c r="Y25" s="175"/>
      <c r="AB25" s="175"/>
    </row>
    <row r="26" spans="1:28" ht="12" customHeight="1">
      <c r="A26" s="130"/>
      <c r="B26" s="12">
        <v>18</v>
      </c>
      <c r="C26" s="146" t="s">
        <v>328</v>
      </c>
      <c r="D26" s="176">
        <v>6812</v>
      </c>
      <c r="E26" s="176">
        <v>11623</v>
      </c>
      <c r="F26" s="176">
        <v>192</v>
      </c>
      <c r="G26" s="163">
        <f t="shared" si="0"/>
        <v>2.8185554903112156</v>
      </c>
      <c r="H26" s="176">
        <v>291</v>
      </c>
      <c r="I26" s="163">
        <f t="shared" si="1"/>
        <v>2.5036565430611715</v>
      </c>
      <c r="J26" s="176">
        <v>13</v>
      </c>
      <c r="K26" s="163">
        <f t="shared" si="2"/>
        <v>0.19083969465648853</v>
      </c>
      <c r="L26" s="176">
        <v>30</v>
      </c>
      <c r="M26" s="163">
        <f t="shared" si="3"/>
        <v>0.25810892196506924</v>
      </c>
      <c r="N26" s="83">
        <f t="shared" si="4"/>
        <v>205</v>
      </c>
      <c r="O26" s="163">
        <f t="shared" si="5"/>
        <v>3.0093951849677043</v>
      </c>
      <c r="P26" s="83">
        <f t="shared" si="6"/>
        <v>321</v>
      </c>
      <c r="Q26" s="163">
        <f t="shared" si="7"/>
        <v>2.761765465026241</v>
      </c>
      <c r="R26" s="155">
        <f t="shared" si="8"/>
        <v>2.503656543061172</v>
      </c>
      <c r="S26" s="156">
        <f t="shared" si="9"/>
        <v>2.761765465026241</v>
      </c>
      <c r="T26" s="156">
        <f t="shared" si="10"/>
        <v>0.25810892196506924</v>
      </c>
      <c r="U26" s="156">
        <f t="shared" si="11"/>
        <v>2.8185554903112156</v>
      </c>
      <c r="V26" s="156">
        <f t="shared" si="12"/>
        <v>0.19083969465648856</v>
      </c>
      <c r="W26" s="156">
        <f t="shared" si="13"/>
        <v>3.009395184967704</v>
      </c>
      <c r="X26" s="175"/>
      <c r="Y26" s="175"/>
      <c r="AB26" s="175"/>
    </row>
    <row r="27" spans="1:28" ht="12" customHeight="1">
      <c r="A27" s="130"/>
      <c r="B27" s="12">
        <v>19</v>
      </c>
      <c r="C27" s="146" t="s">
        <v>329</v>
      </c>
      <c r="D27" s="176">
        <v>2693</v>
      </c>
      <c r="E27" s="176">
        <v>7963</v>
      </c>
      <c r="F27" s="176">
        <v>167</v>
      </c>
      <c r="G27" s="163">
        <f t="shared" si="0"/>
        <v>6.201262532491645</v>
      </c>
      <c r="H27" s="176">
        <v>254</v>
      </c>
      <c r="I27" s="163">
        <f t="shared" si="1"/>
        <v>3.1897526058018335</v>
      </c>
      <c r="J27" s="176">
        <v>20</v>
      </c>
      <c r="K27" s="163">
        <f t="shared" si="2"/>
        <v>0.7426661715558857</v>
      </c>
      <c r="L27" s="176">
        <v>21</v>
      </c>
      <c r="M27" s="163">
        <f t="shared" si="3"/>
        <v>0.26371970362928543</v>
      </c>
      <c r="N27" s="83">
        <f t="shared" si="4"/>
        <v>187</v>
      </c>
      <c r="O27" s="163">
        <f t="shared" si="5"/>
        <v>6.943928704047531</v>
      </c>
      <c r="P27" s="83">
        <f t="shared" si="6"/>
        <v>275</v>
      </c>
      <c r="Q27" s="163">
        <f t="shared" si="7"/>
        <v>3.4534723094311186</v>
      </c>
      <c r="R27" s="155">
        <f t="shared" si="8"/>
        <v>3.1897526058018335</v>
      </c>
      <c r="S27" s="156">
        <f t="shared" si="9"/>
        <v>3.453472309431119</v>
      </c>
      <c r="T27" s="156">
        <f t="shared" si="10"/>
        <v>0.26371970362928543</v>
      </c>
      <c r="U27" s="156">
        <f t="shared" si="11"/>
        <v>6.201262532491645</v>
      </c>
      <c r="V27" s="156">
        <f t="shared" si="12"/>
        <v>0.7426661715558857</v>
      </c>
      <c r="W27" s="156">
        <f t="shared" si="13"/>
        <v>6.943928704047531</v>
      </c>
      <c r="X27" s="175"/>
      <c r="Y27" s="175"/>
      <c r="AB27" s="175"/>
    </row>
    <row r="28" spans="1:28" ht="12" customHeight="1">
      <c r="A28" s="130"/>
      <c r="B28" s="12">
        <v>20</v>
      </c>
      <c r="C28" s="146" t="s">
        <v>330</v>
      </c>
      <c r="D28" s="176">
        <v>12615</v>
      </c>
      <c r="E28" s="176">
        <v>21470</v>
      </c>
      <c r="F28" s="176">
        <v>1119</v>
      </c>
      <c r="G28" s="163">
        <f t="shared" si="0"/>
        <v>8.87039239001189</v>
      </c>
      <c r="H28" s="176">
        <v>1845</v>
      </c>
      <c r="I28" s="163">
        <f t="shared" si="1"/>
        <v>8.593386120167676</v>
      </c>
      <c r="J28" s="176">
        <v>109</v>
      </c>
      <c r="K28" s="163">
        <f t="shared" si="2"/>
        <v>0.8640507332540626</v>
      </c>
      <c r="L28" s="176">
        <v>129</v>
      </c>
      <c r="M28" s="163">
        <f t="shared" si="3"/>
        <v>0.6008383791336749</v>
      </c>
      <c r="N28" s="83">
        <f t="shared" si="4"/>
        <v>1228</v>
      </c>
      <c r="O28" s="163">
        <f t="shared" si="5"/>
        <v>9.734443123265953</v>
      </c>
      <c r="P28" s="83">
        <f t="shared" si="6"/>
        <v>1974</v>
      </c>
      <c r="Q28" s="163">
        <f t="shared" si="7"/>
        <v>9.19422449930135</v>
      </c>
      <c r="R28" s="155">
        <f t="shared" si="8"/>
        <v>8.593386120167676</v>
      </c>
      <c r="S28" s="156">
        <f t="shared" si="9"/>
        <v>9.19422449930135</v>
      </c>
      <c r="T28" s="156">
        <f t="shared" si="10"/>
        <v>0.6008383791336749</v>
      </c>
      <c r="U28" s="156">
        <f t="shared" si="11"/>
        <v>8.87039239001189</v>
      </c>
      <c r="V28" s="156">
        <f t="shared" si="12"/>
        <v>0.8640507332540627</v>
      </c>
      <c r="W28" s="156">
        <f t="shared" si="13"/>
        <v>9.734443123265953</v>
      </c>
      <c r="X28" s="175"/>
      <c r="Y28" s="175"/>
      <c r="AB28" s="175"/>
    </row>
    <row r="29" spans="1:28" ht="12" customHeight="1">
      <c r="A29" s="130"/>
      <c r="B29" s="12">
        <v>21</v>
      </c>
      <c r="C29" s="146" t="s">
        <v>331</v>
      </c>
      <c r="D29" s="176">
        <v>3086</v>
      </c>
      <c r="E29" s="176">
        <v>7017</v>
      </c>
      <c r="F29" s="176">
        <v>260</v>
      </c>
      <c r="G29" s="163">
        <f t="shared" si="0"/>
        <v>8.425145819831497</v>
      </c>
      <c r="H29" s="176">
        <v>351</v>
      </c>
      <c r="I29" s="163">
        <f t="shared" si="1"/>
        <v>5.00213766566909</v>
      </c>
      <c r="J29" s="176">
        <v>48</v>
      </c>
      <c r="K29" s="163">
        <f t="shared" si="2"/>
        <v>1.5554115359688918</v>
      </c>
      <c r="L29" s="176">
        <v>78</v>
      </c>
      <c r="M29" s="163">
        <f t="shared" si="3"/>
        <v>1.1115861479264644</v>
      </c>
      <c r="N29" s="83">
        <f t="shared" si="4"/>
        <v>308</v>
      </c>
      <c r="O29" s="163">
        <f t="shared" si="5"/>
        <v>9.98055735580039</v>
      </c>
      <c r="P29" s="83">
        <f t="shared" si="6"/>
        <v>429</v>
      </c>
      <c r="Q29" s="163">
        <f t="shared" si="7"/>
        <v>6.113723813595554</v>
      </c>
      <c r="R29" s="155">
        <f t="shared" si="8"/>
        <v>5.002137665669089</v>
      </c>
      <c r="S29" s="156">
        <f t="shared" si="9"/>
        <v>6.113723813595554</v>
      </c>
      <c r="T29" s="156">
        <f t="shared" si="10"/>
        <v>1.1115861479264644</v>
      </c>
      <c r="U29" s="156">
        <f t="shared" si="11"/>
        <v>8.425145819831497</v>
      </c>
      <c r="V29" s="156">
        <f t="shared" si="12"/>
        <v>1.5554115359688918</v>
      </c>
      <c r="W29" s="156">
        <f t="shared" si="13"/>
        <v>9.98055735580039</v>
      </c>
      <c r="X29" s="175"/>
      <c r="Y29" s="175"/>
      <c r="AB29" s="175"/>
    </row>
    <row r="30" spans="1:28" ht="12" customHeight="1">
      <c r="A30" s="130"/>
      <c r="B30" s="12">
        <v>22</v>
      </c>
      <c r="C30" s="146" t="s">
        <v>332</v>
      </c>
      <c r="D30" s="176">
        <v>5396</v>
      </c>
      <c r="E30" s="176">
        <v>16592</v>
      </c>
      <c r="F30" s="176">
        <v>249</v>
      </c>
      <c r="G30" s="163">
        <f t="shared" si="0"/>
        <v>4.614529280948851</v>
      </c>
      <c r="H30" s="176">
        <v>373</v>
      </c>
      <c r="I30" s="163">
        <f t="shared" si="1"/>
        <v>2.248071359691418</v>
      </c>
      <c r="J30" s="176">
        <v>24</v>
      </c>
      <c r="K30" s="163">
        <f t="shared" si="2"/>
        <v>0.4447739065974796</v>
      </c>
      <c r="L30" s="176">
        <v>57</v>
      </c>
      <c r="M30" s="163">
        <f t="shared" si="3"/>
        <v>0.34353905496624876</v>
      </c>
      <c r="N30" s="83">
        <f t="shared" si="4"/>
        <v>273</v>
      </c>
      <c r="O30" s="163">
        <f t="shared" si="5"/>
        <v>5.059303187546331</v>
      </c>
      <c r="P30" s="83">
        <f t="shared" si="6"/>
        <v>430</v>
      </c>
      <c r="Q30" s="163">
        <f t="shared" si="7"/>
        <v>2.591610414657666</v>
      </c>
      <c r="R30" s="155">
        <f t="shared" si="8"/>
        <v>2.2480713596914175</v>
      </c>
      <c r="S30" s="156">
        <f t="shared" si="9"/>
        <v>2.591610414657666</v>
      </c>
      <c r="T30" s="156">
        <f t="shared" si="10"/>
        <v>0.3435390549662488</v>
      </c>
      <c r="U30" s="156">
        <f t="shared" si="11"/>
        <v>4.614529280948851</v>
      </c>
      <c r="V30" s="156">
        <f t="shared" si="12"/>
        <v>0.4447739065974796</v>
      </c>
      <c r="W30" s="156">
        <f t="shared" si="13"/>
        <v>5.05930318754633</v>
      </c>
      <c r="X30" s="175"/>
      <c r="Y30" s="175"/>
      <c r="AB30" s="175"/>
    </row>
    <row r="31" spans="1:28" ht="12" customHeight="1">
      <c r="A31" s="130"/>
      <c r="B31" s="12">
        <v>23</v>
      </c>
      <c r="C31" s="146" t="s">
        <v>333</v>
      </c>
      <c r="D31" s="176">
        <v>3525</v>
      </c>
      <c r="E31" s="176">
        <v>8788</v>
      </c>
      <c r="F31" s="176">
        <v>271</v>
      </c>
      <c r="G31" s="163">
        <f t="shared" si="0"/>
        <v>7.687943262411348</v>
      </c>
      <c r="H31" s="176">
        <v>435</v>
      </c>
      <c r="I31" s="163">
        <f t="shared" si="1"/>
        <v>4.9499317250796535</v>
      </c>
      <c r="J31" s="176">
        <v>45</v>
      </c>
      <c r="K31" s="163">
        <f t="shared" si="2"/>
        <v>1.276595744680851</v>
      </c>
      <c r="L31" s="176">
        <v>58</v>
      </c>
      <c r="M31" s="163">
        <f t="shared" si="3"/>
        <v>0.6599908966772873</v>
      </c>
      <c r="N31" s="83">
        <f t="shared" si="4"/>
        <v>316</v>
      </c>
      <c r="O31" s="163">
        <f t="shared" si="5"/>
        <v>8.964539007092199</v>
      </c>
      <c r="P31" s="83">
        <f t="shared" si="6"/>
        <v>493</v>
      </c>
      <c r="Q31" s="163">
        <f t="shared" si="7"/>
        <v>5.609922621756942</v>
      </c>
      <c r="R31" s="155">
        <f t="shared" si="8"/>
        <v>4.949931725079654</v>
      </c>
      <c r="S31" s="156">
        <f t="shared" si="9"/>
        <v>5.609922621756941</v>
      </c>
      <c r="T31" s="156">
        <f t="shared" si="10"/>
        <v>0.6599908966772872</v>
      </c>
      <c r="U31" s="156">
        <f t="shared" si="11"/>
        <v>7.6879432624113475</v>
      </c>
      <c r="V31" s="156">
        <f t="shared" si="12"/>
        <v>1.2765957446808511</v>
      </c>
      <c r="W31" s="156">
        <f t="shared" si="13"/>
        <v>8.964539007092199</v>
      </c>
      <c r="X31" s="175"/>
      <c r="Y31" s="175"/>
      <c r="AB31" s="175"/>
    </row>
    <row r="32" spans="1:28" ht="12" customHeight="1">
      <c r="A32" s="130"/>
      <c r="B32" s="12">
        <v>24</v>
      </c>
      <c r="C32" s="146" t="s">
        <v>334</v>
      </c>
      <c r="D32" s="176">
        <v>1979</v>
      </c>
      <c r="E32" s="176">
        <v>5117</v>
      </c>
      <c r="F32" s="176">
        <v>82</v>
      </c>
      <c r="G32" s="163">
        <f t="shared" si="0"/>
        <v>4.143506821627085</v>
      </c>
      <c r="H32" s="176">
        <v>108</v>
      </c>
      <c r="I32" s="163">
        <f t="shared" si="1"/>
        <v>2.110611686535079</v>
      </c>
      <c r="J32" s="176">
        <v>13</v>
      </c>
      <c r="K32" s="163">
        <f t="shared" si="2"/>
        <v>0.6568974229408793</v>
      </c>
      <c r="L32" s="176">
        <v>23</v>
      </c>
      <c r="M32" s="163">
        <f t="shared" si="3"/>
        <v>0.4494821184287669</v>
      </c>
      <c r="N32" s="83">
        <f t="shared" si="4"/>
        <v>95</v>
      </c>
      <c r="O32" s="163">
        <f t="shared" si="5"/>
        <v>4.8004042445679636</v>
      </c>
      <c r="P32" s="83">
        <f t="shared" si="6"/>
        <v>131</v>
      </c>
      <c r="Q32" s="163">
        <f t="shared" si="7"/>
        <v>2.560093804963846</v>
      </c>
      <c r="R32" s="155">
        <f t="shared" si="8"/>
        <v>2.110611686535079</v>
      </c>
      <c r="S32" s="156">
        <f t="shared" si="9"/>
        <v>2.560093804963846</v>
      </c>
      <c r="T32" s="156">
        <f t="shared" si="10"/>
        <v>0.44948211842876684</v>
      </c>
      <c r="U32" s="156">
        <f t="shared" si="11"/>
        <v>4.143506821627084</v>
      </c>
      <c r="V32" s="156">
        <f t="shared" si="12"/>
        <v>0.6568974229408793</v>
      </c>
      <c r="W32" s="156">
        <f t="shared" si="13"/>
        <v>4.8004042445679636</v>
      </c>
      <c r="X32" s="175"/>
      <c r="Y32" s="175"/>
      <c r="AB32" s="175"/>
    </row>
    <row r="33" spans="1:28" ht="12" customHeight="1">
      <c r="A33" s="130"/>
      <c r="B33" s="12">
        <v>25</v>
      </c>
      <c r="C33" s="146" t="s">
        <v>335</v>
      </c>
      <c r="D33" s="176">
        <v>4441</v>
      </c>
      <c r="E33" s="176">
        <v>15974</v>
      </c>
      <c r="F33" s="176">
        <v>261</v>
      </c>
      <c r="G33" s="163">
        <f t="shared" si="0"/>
        <v>5.87705471740599</v>
      </c>
      <c r="H33" s="176">
        <v>367</v>
      </c>
      <c r="I33" s="163">
        <f t="shared" si="1"/>
        <v>2.297483410542131</v>
      </c>
      <c r="J33" s="176">
        <v>37</v>
      </c>
      <c r="K33" s="163">
        <f t="shared" si="2"/>
        <v>0.8331456879081288</v>
      </c>
      <c r="L33" s="176">
        <v>69</v>
      </c>
      <c r="M33" s="163">
        <f t="shared" si="3"/>
        <v>0.43195192187304376</v>
      </c>
      <c r="N33" s="83">
        <f t="shared" si="4"/>
        <v>298</v>
      </c>
      <c r="O33" s="163">
        <f t="shared" si="5"/>
        <v>6.710200405314118</v>
      </c>
      <c r="P33" s="83">
        <f t="shared" si="6"/>
        <v>436</v>
      </c>
      <c r="Q33" s="163">
        <f t="shared" si="7"/>
        <v>2.7294353324151746</v>
      </c>
      <c r="R33" s="155">
        <f t="shared" si="8"/>
        <v>2.297483410542131</v>
      </c>
      <c r="S33" s="156">
        <f t="shared" si="9"/>
        <v>2.7294353324151746</v>
      </c>
      <c r="T33" s="156">
        <f t="shared" si="10"/>
        <v>0.4319519218730437</v>
      </c>
      <c r="U33" s="156">
        <f t="shared" si="11"/>
        <v>5.87705471740599</v>
      </c>
      <c r="V33" s="156">
        <f t="shared" si="12"/>
        <v>0.8331456879081288</v>
      </c>
      <c r="W33" s="156">
        <f t="shared" si="13"/>
        <v>6.710200405314119</v>
      </c>
      <c r="X33" s="175"/>
      <c r="Y33" s="175"/>
      <c r="AB33" s="175"/>
    </row>
    <row r="34" spans="1:23" ht="12" customHeight="1">
      <c r="A34" s="130"/>
      <c r="B34" s="12">
        <v>26</v>
      </c>
      <c r="C34" s="146" t="s">
        <v>123</v>
      </c>
      <c r="D34" s="176">
        <v>18061</v>
      </c>
      <c r="E34" s="176">
        <v>22290</v>
      </c>
      <c r="F34" s="176">
        <v>1444</v>
      </c>
      <c r="G34" s="163">
        <f t="shared" si="0"/>
        <v>7.995127623055202</v>
      </c>
      <c r="H34" s="176">
        <v>1401</v>
      </c>
      <c r="I34" s="163">
        <f t="shared" si="1"/>
        <v>6.285329744279947</v>
      </c>
      <c r="J34" s="176">
        <v>211</v>
      </c>
      <c r="K34" s="163">
        <f t="shared" si="2"/>
        <v>1.1682631083550192</v>
      </c>
      <c r="L34" s="176">
        <v>333</v>
      </c>
      <c r="M34" s="163">
        <f t="shared" si="3"/>
        <v>1.493943472409152</v>
      </c>
      <c r="N34" s="83">
        <f t="shared" si="4"/>
        <v>1655</v>
      </c>
      <c r="O34" s="163">
        <f t="shared" si="5"/>
        <v>9.163390731410221</v>
      </c>
      <c r="P34" s="83">
        <f t="shared" si="6"/>
        <v>1734</v>
      </c>
      <c r="Q34" s="163">
        <f t="shared" si="7"/>
        <v>7.779273216689098</v>
      </c>
      <c r="R34" s="155">
        <f t="shared" si="8"/>
        <v>6.285329744279946</v>
      </c>
      <c r="S34" s="156">
        <f t="shared" si="9"/>
        <v>7.7792732166890985</v>
      </c>
      <c r="T34" s="156">
        <f t="shared" si="10"/>
        <v>1.493943472409152</v>
      </c>
      <c r="U34" s="156">
        <f t="shared" si="11"/>
        <v>7.995127623055202</v>
      </c>
      <c r="V34" s="156">
        <f t="shared" si="12"/>
        <v>1.168263108355019</v>
      </c>
      <c r="W34" s="156">
        <f t="shared" si="13"/>
        <v>9.163390731410221</v>
      </c>
    </row>
    <row r="35" spans="1:28" ht="12" customHeight="1">
      <c r="A35" s="130"/>
      <c r="B35" s="12">
        <v>27</v>
      </c>
      <c r="C35" s="146" t="s">
        <v>124</v>
      </c>
      <c r="D35" s="23"/>
      <c r="E35" s="23"/>
      <c r="F35" s="23"/>
      <c r="G35" s="177"/>
      <c r="H35" s="23"/>
      <c r="I35" s="163"/>
      <c r="J35" s="23"/>
      <c r="K35" s="177"/>
      <c r="L35" s="23"/>
      <c r="M35" s="163"/>
      <c r="N35" s="83"/>
      <c r="O35" s="177"/>
      <c r="P35" s="83"/>
      <c r="Q35" s="163"/>
      <c r="R35" s="155">
        <f t="shared" si="8"/>
        <v>0</v>
      </c>
      <c r="S35" s="156">
        <f t="shared" si="9"/>
        <v>0</v>
      </c>
      <c r="T35" s="156">
        <f t="shared" si="10"/>
        <v>0</v>
      </c>
      <c r="U35" s="156">
        <f t="shared" si="11"/>
        <v>0</v>
      </c>
      <c r="V35" s="156">
        <f t="shared" si="12"/>
        <v>0</v>
      </c>
      <c r="W35" s="156">
        <f t="shared" si="13"/>
        <v>0</v>
      </c>
      <c r="X35" s="175"/>
      <c r="Y35" s="175"/>
      <c r="AB35" s="175"/>
    </row>
    <row r="36" spans="1:23" ht="12" customHeight="1">
      <c r="A36" s="130"/>
      <c r="B36" s="80"/>
      <c r="C36" s="147" t="s">
        <v>52</v>
      </c>
      <c r="D36" s="178">
        <f>SUM(D9:D35)</f>
        <v>166705</v>
      </c>
      <c r="E36" s="178">
        <f>SUM(E9:E35)</f>
        <v>337281</v>
      </c>
      <c r="F36" s="178">
        <f>SUM(F9:F35)</f>
        <v>9524</v>
      </c>
      <c r="G36" s="167">
        <f>IF(D36=0,0,F36/D36*100)</f>
        <v>5.713085990222249</v>
      </c>
      <c r="H36" s="178">
        <f>SUM(H9:H35)</f>
        <v>14277</v>
      </c>
      <c r="I36" s="167">
        <f>IF(E36=0,"0",H36/E36*100)</f>
        <v>4.232968948740071</v>
      </c>
      <c r="J36" s="178">
        <f>SUM(J9:J35)</f>
        <v>1388</v>
      </c>
      <c r="K36" s="167">
        <f>IF(D36=0,0,J36/D36*100)</f>
        <v>0.8326085000449895</v>
      </c>
      <c r="L36" s="178">
        <f>SUM(L9:L35)</f>
        <v>2381</v>
      </c>
      <c r="M36" s="167">
        <f>IF(E36=0,"0",L36/E36*100)</f>
        <v>0.7059395578167759</v>
      </c>
      <c r="N36" s="178">
        <f>F36+J36</f>
        <v>10912</v>
      </c>
      <c r="O36" s="167">
        <f>IF(D36=0,0,N36/D36*100)</f>
        <v>6.5456944902672385</v>
      </c>
      <c r="P36" s="178">
        <f>L36+H36</f>
        <v>16658</v>
      </c>
      <c r="Q36" s="167">
        <f>IF(E36=0,"0",P36/E36*100)</f>
        <v>4.938908506556848</v>
      </c>
      <c r="R36" s="155">
        <f t="shared" si="8"/>
        <v>4.232968948740071</v>
      </c>
      <c r="S36" s="156">
        <f t="shared" si="9"/>
        <v>4.938908506556848</v>
      </c>
      <c r="T36" s="156">
        <f t="shared" si="10"/>
        <v>0.705939557816776</v>
      </c>
      <c r="U36" s="156">
        <f t="shared" si="11"/>
        <v>5.713085990222249</v>
      </c>
      <c r="V36" s="156">
        <f t="shared" si="12"/>
        <v>0.8326085000449897</v>
      </c>
      <c r="W36" s="156">
        <f t="shared" si="13"/>
        <v>6.5456944902672385</v>
      </c>
    </row>
    <row r="37" spans="2:17" ht="12.75" customHeight="1">
      <c r="B37" s="2"/>
      <c r="C37" s="2"/>
      <c r="D37" s="14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ht="12.75" customHeight="1">
      <c r="C38" s="27" t="s">
        <v>373</v>
      </c>
    </row>
  </sheetData>
  <sheetProtection/>
  <mergeCells count="17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E6:E7"/>
    <mergeCell ref="F6:G6"/>
    <mergeCell ref="H6:I6"/>
    <mergeCell ref="J6:K6"/>
    <mergeCell ref="L6:M6"/>
    <mergeCell ref="N6:O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PageLayoutView="0" workbookViewId="0" topLeftCell="B4">
      <selection activeCell="A4" sqref="A4:Q4"/>
    </sheetView>
  </sheetViews>
  <sheetFormatPr defaultColWidth="9.140625" defaultRowHeight="12.75"/>
  <cols>
    <col min="1" max="1" width="2.00390625" style="0" hidden="1" customWidth="1"/>
    <col min="2" max="2" width="3.421875" style="0" customWidth="1"/>
    <col min="3" max="3" width="18.140625" style="0" customWidth="1"/>
    <col min="4" max="4" width="8.28125" style="0" customWidth="1"/>
    <col min="5" max="5" width="10.140625" style="0" customWidth="1"/>
    <col min="6" max="17" width="8.28125" style="0" customWidth="1"/>
    <col min="18" max="18" width="1.421875" style="0" customWidth="1"/>
    <col min="19" max="20" width="3.57421875" style="0" hidden="1" customWidth="1"/>
    <col min="21" max="21" width="0.9921875" style="0" customWidth="1"/>
    <col min="22" max="22" width="0.2890625" style="0" hidden="1" customWidth="1"/>
    <col min="23" max="23" width="1.57421875" style="0" hidden="1" customWidth="1"/>
    <col min="24" max="24" width="1.28515625" style="0" hidden="1" customWidth="1"/>
    <col min="25" max="25" width="1.421875" style="0" hidden="1" customWidth="1"/>
  </cols>
  <sheetData>
    <row r="1" spans="2:16" ht="14.25" customHeight="1">
      <c r="B1" s="168"/>
      <c r="C1" s="168"/>
      <c r="P1" s="154" t="s">
        <v>383</v>
      </c>
    </row>
    <row r="2" spans="1:20" ht="32.25" customHeight="1">
      <c r="A2" s="283" t="s">
        <v>376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156"/>
      <c r="S2" s="156"/>
      <c r="T2" s="156"/>
    </row>
    <row r="3" spans="1:20" ht="9.75" customHeigh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56"/>
      <c r="S3" s="156"/>
      <c r="T3" s="156"/>
    </row>
    <row r="4" spans="1:20" ht="24.75" customHeight="1">
      <c r="A4" s="343" t="s">
        <v>377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56"/>
      <c r="S4" s="156"/>
      <c r="T4" s="156"/>
    </row>
    <row r="5" spans="1:20" ht="60.75" customHeight="1">
      <c r="A5" s="130"/>
      <c r="B5" s="251" t="s">
        <v>28</v>
      </c>
      <c r="C5" s="330" t="s">
        <v>97</v>
      </c>
      <c r="D5" s="251" t="s">
        <v>379</v>
      </c>
      <c r="E5" s="251"/>
      <c r="F5" s="251" t="s">
        <v>380</v>
      </c>
      <c r="G5" s="251"/>
      <c r="H5" s="251"/>
      <c r="I5" s="251"/>
      <c r="J5" s="251" t="s">
        <v>381</v>
      </c>
      <c r="K5" s="251"/>
      <c r="L5" s="251"/>
      <c r="M5" s="251"/>
      <c r="N5" s="251" t="s">
        <v>382</v>
      </c>
      <c r="O5" s="251"/>
      <c r="P5" s="251"/>
      <c r="Q5" s="251"/>
      <c r="R5" s="155"/>
      <c r="S5" s="156"/>
      <c r="T5" s="156"/>
    </row>
    <row r="6" spans="1:20" ht="18" customHeight="1">
      <c r="A6" s="130"/>
      <c r="B6" s="251"/>
      <c r="C6" s="330"/>
      <c r="D6" s="267">
        <v>2020</v>
      </c>
      <c r="E6" s="267">
        <v>2021</v>
      </c>
      <c r="F6" s="267">
        <v>2020</v>
      </c>
      <c r="G6" s="267"/>
      <c r="H6" s="267">
        <v>2021</v>
      </c>
      <c r="I6" s="267"/>
      <c r="J6" s="267">
        <v>2020</v>
      </c>
      <c r="K6" s="267"/>
      <c r="L6" s="267">
        <v>2021</v>
      </c>
      <c r="M6" s="267"/>
      <c r="N6" s="267">
        <v>2020</v>
      </c>
      <c r="O6" s="267"/>
      <c r="P6" s="267">
        <v>2021</v>
      </c>
      <c r="Q6" s="267"/>
      <c r="R6" s="155"/>
      <c r="S6" s="156"/>
      <c r="T6" s="156"/>
    </row>
    <row r="7" spans="1:20" ht="24.75" customHeight="1">
      <c r="A7" s="130"/>
      <c r="B7" s="251"/>
      <c r="C7" s="330"/>
      <c r="D7" s="267"/>
      <c r="E7" s="267"/>
      <c r="F7" s="15" t="s">
        <v>339</v>
      </c>
      <c r="G7" s="174" t="s">
        <v>340</v>
      </c>
      <c r="H7" s="15" t="s">
        <v>339</v>
      </c>
      <c r="I7" s="174" t="s">
        <v>340</v>
      </c>
      <c r="J7" s="135" t="s">
        <v>339</v>
      </c>
      <c r="K7" s="174" t="s">
        <v>340</v>
      </c>
      <c r="L7" s="135" t="s">
        <v>339</v>
      </c>
      <c r="M7" s="174" t="s">
        <v>340</v>
      </c>
      <c r="N7" s="15" t="s">
        <v>339</v>
      </c>
      <c r="O7" s="174" t="s">
        <v>340</v>
      </c>
      <c r="P7" s="15" t="s">
        <v>339</v>
      </c>
      <c r="Q7" s="174" t="s">
        <v>340</v>
      </c>
      <c r="R7" s="155"/>
      <c r="S7" s="156"/>
      <c r="T7" s="156"/>
    </row>
    <row r="8" spans="1:20" ht="12" customHeight="1">
      <c r="A8" s="130"/>
      <c r="B8" s="149" t="s">
        <v>29</v>
      </c>
      <c r="C8" s="149" t="s">
        <v>31</v>
      </c>
      <c r="D8" s="149">
        <v>1</v>
      </c>
      <c r="E8" s="149">
        <v>2</v>
      </c>
      <c r="F8" s="149">
        <v>3</v>
      </c>
      <c r="G8" s="145">
        <v>4</v>
      </c>
      <c r="H8" s="149">
        <v>5</v>
      </c>
      <c r="I8" s="145">
        <v>6</v>
      </c>
      <c r="J8" s="149">
        <v>7</v>
      </c>
      <c r="K8" s="145">
        <v>8</v>
      </c>
      <c r="L8" s="149">
        <v>9</v>
      </c>
      <c r="M8" s="145">
        <v>10</v>
      </c>
      <c r="N8" s="149">
        <v>11</v>
      </c>
      <c r="O8" s="145">
        <v>12</v>
      </c>
      <c r="P8" s="149">
        <v>13</v>
      </c>
      <c r="Q8" s="145">
        <v>14</v>
      </c>
      <c r="R8" s="155"/>
      <c r="S8" s="156"/>
      <c r="T8" s="156"/>
    </row>
    <row r="9" spans="1:26" ht="14.25" customHeight="1">
      <c r="A9" s="130"/>
      <c r="B9" s="12">
        <v>1</v>
      </c>
      <c r="C9" s="146" t="s">
        <v>346</v>
      </c>
      <c r="D9" s="23"/>
      <c r="E9" s="23"/>
      <c r="F9" s="23"/>
      <c r="G9" s="114"/>
      <c r="H9" s="23"/>
      <c r="I9" s="114"/>
      <c r="J9" s="23"/>
      <c r="K9" s="114"/>
      <c r="L9" s="23"/>
      <c r="M9" s="114"/>
      <c r="N9" s="83"/>
      <c r="O9" s="114"/>
      <c r="P9" s="83"/>
      <c r="Q9" s="114"/>
      <c r="R9" s="155"/>
      <c r="S9" s="156"/>
      <c r="T9" s="156"/>
      <c r="U9" s="156"/>
      <c r="V9" s="156"/>
      <c r="W9" s="156"/>
      <c r="X9" s="175"/>
      <c r="Y9" s="175"/>
      <c r="Z9" s="175"/>
    </row>
    <row r="10" spans="1:26" ht="14.25" customHeight="1">
      <c r="A10" s="130"/>
      <c r="B10" s="12">
        <v>2</v>
      </c>
      <c r="C10" s="146" t="s">
        <v>312</v>
      </c>
      <c r="D10" s="23">
        <v>343</v>
      </c>
      <c r="E10" s="23">
        <v>305</v>
      </c>
      <c r="F10" s="23">
        <v>20</v>
      </c>
      <c r="G10" s="114">
        <f aca="true" t="shared" si="0" ref="G10:G34">IF(D10=0,0,F10/D10*100)</f>
        <v>5.830903790087463</v>
      </c>
      <c r="H10" s="23">
        <v>4</v>
      </c>
      <c r="I10" s="114">
        <f aca="true" t="shared" si="1" ref="I10:I34">IF(E10=0,"0",H10/E10*100)</f>
        <v>1.3114754098360655</v>
      </c>
      <c r="J10" s="23">
        <v>1</v>
      </c>
      <c r="K10" s="114">
        <f aca="true" t="shared" si="2" ref="K10:K34">IF(D10=0,0,J10/D10*100)</f>
        <v>0.2915451895043732</v>
      </c>
      <c r="L10" s="23"/>
      <c r="M10" s="114">
        <f aca="true" t="shared" si="3" ref="M10:M34">IF(E10=0,"0",L10/E10*100)</f>
        <v>0</v>
      </c>
      <c r="N10" s="83">
        <f aca="true" t="shared" si="4" ref="N10:N34">F10+J10</f>
        <v>21</v>
      </c>
      <c r="O10" s="114">
        <f aca="true" t="shared" si="5" ref="O10:O34">IF(D10=0,0,N10/D10*100)</f>
        <v>6.122448979591836</v>
      </c>
      <c r="P10" s="83">
        <f aca="true" t="shared" si="6" ref="P10:P34">H10+L10</f>
        <v>4</v>
      </c>
      <c r="Q10" s="114">
        <f aca="true" t="shared" si="7" ref="Q10:Q34">IF(E10=0,"0",P10/E10*100)</f>
        <v>1.3114754098360655</v>
      </c>
      <c r="R10" s="155">
        <f aca="true" t="shared" si="8" ref="R10:R34">IF(D10=0,0,SUM(F10*100/D10))</f>
        <v>5.830903790087463</v>
      </c>
      <c r="S10" s="156">
        <f aca="true" t="shared" si="9" ref="S10:S36">IF(E10=0,0,SUM(H10*100/E10))</f>
        <v>1.3114754098360655</v>
      </c>
      <c r="T10" s="156">
        <f aca="true" t="shared" si="10" ref="T10:T36">IF(D10=0,0,SUM(J10*100/D10))</f>
        <v>0.2915451895043732</v>
      </c>
      <c r="U10" s="156">
        <f aca="true" t="shared" si="11" ref="U10:U36">IF(E10=0,0,SUM(L10*100/E10))</f>
        <v>0</v>
      </c>
      <c r="V10" s="156">
        <f aca="true" t="shared" si="12" ref="V10:V36">IF(D10=0,0,SUM(N10*100/D10))</f>
        <v>6.122448979591836</v>
      </c>
      <c r="W10" s="156">
        <f aca="true" t="shared" si="13" ref="W10:W36">IF(E10=0,0,SUM(P10*100/E10))</f>
        <v>1.3114754098360655</v>
      </c>
      <c r="X10" s="175"/>
      <c r="Y10" s="175"/>
      <c r="Z10" s="175"/>
    </row>
    <row r="11" spans="1:26" ht="14.25" customHeight="1">
      <c r="A11" s="130"/>
      <c r="B11" s="12">
        <v>3</v>
      </c>
      <c r="C11" s="146" t="s">
        <v>313</v>
      </c>
      <c r="D11" s="23">
        <v>264</v>
      </c>
      <c r="E11" s="23">
        <v>213</v>
      </c>
      <c r="F11" s="23">
        <v>30</v>
      </c>
      <c r="G11" s="114">
        <f t="shared" si="0"/>
        <v>11.363636363636363</v>
      </c>
      <c r="H11" s="23">
        <v>10</v>
      </c>
      <c r="I11" s="114">
        <f t="shared" si="1"/>
        <v>4.694835680751173</v>
      </c>
      <c r="J11" s="23">
        <v>3</v>
      </c>
      <c r="K11" s="114">
        <f t="shared" si="2"/>
        <v>1.1363636363636365</v>
      </c>
      <c r="L11" s="23"/>
      <c r="M11" s="114">
        <f t="shared" si="3"/>
        <v>0</v>
      </c>
      <c r="N11" s="83">
        <f t="shared" si="4"/>
        <v>33</v>
      </c>
      <c r="O11" s="114">
        <f t="shared" si="5"/>
        <v>12.5</v>
      </c>
      <c r="P11" s="83">
        <f t="shared" si="6"/>
        <v>10</v>
      </c>
      <c r="Q11" s="114">
        <f t="shared" si="7"/>
        <v>4.694835680751173</v>
      </c>
      <c r="R11" s="155">
        <f t="shared" si="8"/>
        <v>11.363636363636363</v>
      </c>
      <c r="S11" s="156">
        <f t="shared" si="9"/>
        <v>4.694835680751174</v>
      </c>
      <c r="T11" s="156">
        <f t="shared" si="10"/>
        <v>1.1363636363636365</v>
      </c>
      <c r="U11" s="156">
        <f t="shared" si="11"/>
        <v>0</v>
      </c>
      <c r="V11" s="156">
        <f t="shared" si="12"/>
        <v>12.5</v>
      </c>
      <c r="W11" s="156">
        <f t="shared" si="13"/>
        <v>4.694835680751174</v>
      </c>
      <c r="X11" s="175"/>
      <c r="Y11" s="175"/>
      <c r="Z11" s="175"/>
    </row>
    <row r="12" spans="1:26" ht="14.25" customHeight="1">
      <c r="A12" s="130"/>
      <c r="B12" s="12">
        <v>4</v>
      </c>
      <c r="C12" s="146" t="s">
        <v>314</v>
      </c>
      <c r="D12" s="23">
        <v>1383</v>
      </c>
      <c r="E12" s="23">
        <v>1543</v>
      </c>
      <c r="F12" s="23">
        <v>30</v>
      </c>
      <c r="G12" s="114">
        <f t="shared" si="0"/>
        <v>2.1691973969631237</v>
      </c>
      <c r="H12" s="23">
        <v>18</v>
      </c>
      <c r="I12" s="114">
        <f t="shared" si="1"/>
        <v>1.1665586519766689</v>
      </c>
      <c r="J12" s="23"/>
      <c r="K12" s="114">
        <f t="shared" si="2"/>
        <v>0</v>
      </c>
      <c r="L12" s="23"/>
      <c r="M12" s="114">
        <f t="shared" si="3"/>
        <v>0</v>
      </c>
      <c r="N12" s="83">
        <f t="shared" si="4"/>
        <v>30</v>
      </c>
      <c r="O12" s="114">
        <f t="shared" si="5"/>
        <v>2.1691973969631237</v>
      </c>
      <c r="P12" s="83">
        <f t="shared" si="6"/>
        <v>18</v>
      </c>
      <c r="Q12" s="114">
        <f t="shared" si="7"/>
        <v>1.1665586519766689</v>
      </c>
      <c r="R12" s="155">
        <f t="shared" si="8"/>
        <v>2.1691973969631237</v>
      </c>
      <c r="S12" s="156">
        <f t="shared" si="9"/>
        <v>1.1665586519766689</v>
      </c>
      <c r="T12" s="156">
        <f t="shared" si="10"/>
        <v>0</v>
      </c>
      <c r="U12" s="156">
        <f t="shared" si="11"/>
        <v>0</v>
      </c>
      <c r="V12" s="156">
        <f t="shared" si="12"/>
        <v>2.1691973969631237</v>
      </c>
      <c r="W12" s="156">
        <f t="shared" si="13"/>
        <v>1.1665586519766689</v>
      </c>
      <c r="X12" s="175"/>
      <c r="Y12" s="175"/>
      <c r="Z12" s="175"/>
    </row>
    <row r="13" spans="1:26" ht="14.25" customHeight="1">
      <c r="A13" s="130"/>
      <c r="B13" s="12">
        <v>5</v>
      </c>
      <c r="C13" s="146" t="s">
        <v>315</v>
      </c>
      <c r="D13" s="23">
        <v>457</v>
      </c>
      <c r="E13" s="23">
        <v>502</v>
      </c>
      <c r="F13" s="23">
        <v>10</v>
      </c>
      <c r="G13" s="114">
        <f t="shared" si="0"/>
        <v>2.1881838074398248</v>
      </c>
      <c r="H13" s="23">
        <v>12</v>
      </c>
      <c r="I13" s="114">
        <f t="shared" si="1"/>
        <v>2.3904382470119523</v>
      </c>
      <c r="J13" s="23"/>
      <c r="K13" s="114">
        <f t="shared" si="2"/>
        <v>0</v>
      </c>
      <c r="L13" s="23"/>
      <c r="M13" s="114">
        <f t="shared" si="3"/>
        <v>0</v>
      </c>
      <c r="N13" s="83">
        <f t="shared" si="4"/>
        <v>10</v>
      </c>
      <c r="O13" s="114">
        <f t="shared" si="5"/>
        <v>2.1881838074398248</v>
      </c>
      <c r="P13" s="83">
        <f t="shared" si="6"/>
        <v>12</v>
      </c>
      <c r="Q13" s="114">
        <f t="shared" si="7"/>
        <v>2.3904382470119523</v>
      </c>
      <c r="R13" s="155">
        <f t="shared" si="8"/>
        <v>2.1881838074398248</v>
      </c>
      <c r="S13" s="156">
        <f t="shared" si="9"/>
        <v>2.3904382470119523</v>
      </c>
      <c r="T13" s="156">
        <f t="shared" si="10"/>
        <v>0</v>
      </c>
      <c r="U13" s="156">
        <f t="shared" si="11"/>
        <v>0</v>
      </c>
      <c r="V13" s="156">
        <f t="shared" si="12"/>
        <v>2.1881838074398248</v>
      </c>
      <c r="W13" s="156">
        <f t="shared" si="13"/>
        <v>2.3904382470119523</v>
      </c>
      <c r="X13" s="175"/>
      <c r="Y13" s="175"/>
      <c r="Z13" s="175"/>
    </row>
    <row r="14" spans="1:23" ht="14.25" customHeight="1">
      <c r="A14" s="130"/>
      <c r="B14" s="12">
        <v>6</v>
      </c>
      <c r="C14" s="146" t="s">
        <v>316</v>
      </c>
      <c r="D14" s="23">
        <v>373</v>
      </c>
      <c r="E14" s="23">
        <v>320</v>
      </c>
      <c r="F14" s="23">
        <v>13</v>
      </c>
      <c r="G14" s="114">
        <f t="shared" si="0"/>
        <v>3.485254691689008</v>
      </c>
      <c r="H14" s="23">
        <v>13</v>
      </c>
      <c r="I14" s="114">
        <f t="shared" si="1"/>
        <v>4.0625</v>
      </c>
      <c r="J14" s="23"/>
      <c r="K14" s="114">
        <f t="shared" si="2"/>
        <v>0</v>
      </c>
      <c r="L14" s="23">
        <v>1</v>
      </c>
      <c r="M14" s="114">
        <f t="shared" si="3"/>
        <v>0.3125</v>
      </c>
      <c r="N14" s="83">
        <f t="shared" si="4"/>
        <v>13</v>
      </c>
      <c r="O14" s="114">
        <f t="shared" si="5"/>
        <v>3.485254691689008</v>
      </c>
      <c r="P14" s="83">
        <f t="shared" si="6"/>
        <v>14</v>
      </c>
      <c r="Q14" s="114">
        <f t="shared" si="7"/>
        <v>4.375</v>
      </c>
      <c r="R14" s="155">
        <f t="shared" si="8"/>
        <v>3.485254691689008</v>
      </c>
      <c r="S14" s="156">
        <f t="shared" si="9"/>
        <v>4.0625</v>
      </c>
      <c r="T14" s="156">
        <f t="shared" si="10"/>
        <v>0</v>
      </c>
      <c r="U14" s="156">
        <f t="shared" si="11"/>
        <v>0.3125</v>
      </c>
      <c r="V14" s="156">
        <f t="shared" si="12"/>
        <v>3.485254691689008</v>
      </c>
      <c r="W14" s="156">
        <f t="shared" si="13"/>
        <v>4.375</v>
      </c>
    </row>
    <row r="15" spans="1:26" ht="14.25" customHeight="1">
      <c r="A15" s="130"/>
      <c r="B15" s="12">
        <v>7</v>
      </c>
      <c r="C15" s="146" t="s">
        <v>317</v>
      </c>
      <c r="D15" s="23">
        <v>225</v>
      </c>
      <c r="E15" s="23">
        <v>298</v>
      </c>
      <c r="F15" s="23">
        <v>15</v>
      </c>
      <c r="G15" s="114">
        <f t="shared" si="0"/>
        <v>6.666666666666667</v>
      </c>
      <c r="H15" s="23">
        <v>4</v>
      </c>
      <c r="I15" s="114">
        <f t="shared" si="1"/>
        <v>1.342281879194631</v>
      </c>
      <c r="J15" s="23"/>
      <c r="K15" s="114">
        <f t="shared" si="2"/>
        <v>0</v>
      </c>
      <c r="L15" s="23"/>
      <c r="M15" s="114">
        <f t="shared" si="3"/>
        <v>0</v>
      </c>
      <c r="N15" s="83">
        <f t="shared" si="4"/>
        <v>15</v>
      </c>
      <c r="O15" s="114">
        <f t="shared" si="5"/>
        <v>6.666666666666667</v>
      </c>
      <c r="P15" s="83">
        <f t="shared" si="6"/>
        <v>4</v>
      </c>
      <c r="Q15" s="114">
        <f t="shared" si="7"/>
        <v>1.342281879194631</v>
      </c>
      <c r="R15" s="155">
        <f t="shared" si="8"/>
        <v>6.666666666666667</v>
      </c>
      <c r="S15" s="156">
        <f t="shared" si="9"/>
        <v>1.342281879194631</v>
      </c>
      <c r="T15" s="156">
        <f t="shared" si="10"/>
        <v>0</v>
      </c>
      <c r="U15" s="156">
        <f t="shared" si="11"/>
        <v>0</v>
      </c>
      <c r="V15" s="156">
        <f t="shared" si="12"/>
        <v>6.666666666666667</v>
      </c>
      <c r="W15" s="156">
        <f t="shared" si="13"/>
        <v>1.342281879194631</v>
      </c>
      <c r="X15" s="175"/>
      <c r="Y15" s="175"/>
      <c r="Z15" s="175"/>
    </row>
    <row r="16" spans="1:26" ht="14.25" customHeight="1">
      <c r="A16" s="130"/>
      <c r="B16" s="12">
        <v>8</v>
      </c>
      <c r="C16" s="146" t="s">
        <v>318</v>
      </c>
      <c r="D16" s="23">
        <v>508</v>
      </c>
      <c r="E16" s="23">
        <v>375</v>
      </c>
      <c r="F16" s="23">
        <v>23</v>
      </c>
      <c r="G16" s="114">
        <f t="shared" si="0"/>
        <v>4.52755905511811</v>
      </c>
      <c r="H16" s="23">
        <v>23</v>
      </c>
      <c r="I16" s="114">
        <f t="shared" si="1"/>
        <v>6.133333333333333</v>
      </c>
      <c r="J16" s="23"/>
      <c r="K16" s="114">
        <f t="shared" si="2"/>
        <v>0</v>
      </c>
      <c r="L16" s="23">
        <v>1</v>
      </c>
      <c r="M16" s="114">
        <f t="shared" si="3"/>
        <v>0.26666666666666666</v>
      </c>
      <c r="N16" s="83">
        <f t="shared" si="4"/>
        <v>23</v>
      </c>
      <c r="O16" s="114">
        <f t="shared" si="5"/>
        <v>4.52755905511811</v>
      </c>
      <c r="P16" s="83">
        <f t="shared" si="6"/>
        <v>24</v>
      </c>
      <c r="Q16" s="114">
        <f t="shared" si="7"/>
        <v>6.4</v>
      </c>
      <c r="R16" s="155">
        <f t="shared" si="8"/>
        <v>4.52755905511811</v>
      </c>
      <c r="S16" s="156">
        <f t="shared" si="9"/>
        <v>6.133333333333334</v>
      </c>
      <c r="T16" s="156">
        <f t="shared" si="10"/>
        <v>0</v>
      </c>
      <c r="U16" s="156">
        <f t="shared" si="11"/>
        <v>0.26666666666666666</v>
      </c>
      <c r="V16" s="156">
        <f t="shared" si="12"/>
        <v>4.52755905511811</v>
      </c>
      <c r="W16" s="156">
        <f t="shared" si="13"/>
        <v>6.4</v>
      </c>
      <c r="X16" s="175"/>
      <c r="Y16" s="175"/>
      <c r="Z16" s="175"/>
    </row>
    <row r="17" spans="1:26" ht="14.25" customHeight="1">
      <c r="A17" s="130"/>
      <c r="B17" s="12">
        <v>9</v>
      </c>
      <c r="C17" s="146" t="s">
        <v>319</v>
      </c>
      <c r="D17" s="23">
        <v>211</v>
      </c>
      <c r="E17" s="23">
        <v>196</v>
      </c>
      <c r="F17" s="23">
        <v>9</v>
      </c>
      <c r="G17" s="114">
        <f t="shared" si="0"/>
        <v>4.265402843601896</v>
      </c>
      <c r="H17" s="23">
        <v>9</v>
      </c>
      <c r="I17" s="114">
        <f t="shared" si="1"/>
        <v>4.591836734693878</v>
      </c>
      <c r="J17" s="23"/>
      <c r="K17" s="114">
        <f t="shared" si="2"/>
        <v>0</v>
      </c>
      <c r="L17" s="23"/>
      <c r="M17" s="114">
        <f t="shared" si="3"/>
        <v>0</v>
      </c>
      <c r="N17" s="83">
        <f t="shared" si="4"/>
        <v>9</v>
      </c>
      <c r="O17" s="114">
        <f t="shared" si="5"/>
        <v>4.265402843601896</v>
      </c>
      <c r="P17" s="83">
        <f t="shared" si="6"/>
        <v>9</v>
      </c>
      <c r="Q17" s="114">
        <f t="shared" si="7"/>
        <v>4.591836734693878</v>
      </c>
      <c r="R17" s="155">
        <f t="shared" si="8"/>
        <v>4.265402843601896</v>
      </c>
      <c r="S17" s="156">
        <f t="shared" si="9"/>
        <v>4.591836734693878</v>
      </c>
      <c r="T17" s="156">
        <f t="shared" si="10"/>
        <v>0</v>
      </c>
      <c r="U17" s="156">
        <f t="shared" si="11"/>
        <v>0</v>
      </c>
      <c r="V17" s="156">
        <f t="shared" si="12"/>
        <v>4.265402843601896</v>
      </c>
      <c r="W17" s="156">
        <f t="shared" si="13"/>
        <v>4.591836734693878</v>
      </c>
      <c r="X17" s="175"/>
      <c r="Y17" s="175"/>
      <c r="Z17" s="175"/>
    </row>
    <row r="18" spans="1:26" ht="14.25" customHeight="1">
      <c r="A18" s="130"/>
      <c r="B18" s="12">
        <v>10</v>
      </c>
      <c r="C18" s="146" t="s">
        <v>320</v>
      </c>
      <c r="D18" s="23">
        <v>568</v>
      </c>
      <c r="E18" s="23">
        <v>548</v>
      </c>
      <c r="F18" s="23">
        <v>23</v>
      </c>
      <c r="G18" s="114">
        <f t="shared" si="0"/>
        <v>4.049295774647888</v>
      </c>
      <c r="H18" s="23">
        <v>13</v>
      </c>
      <c r="I18" s="114">
        <f t="shared" si="1"/>
        <v>2.3722627737226274</v>
      </c>
      <c r="J18" s="23">
        <v>2</v>
      </c>
      <c r="K18" s="114">
        <f t="shared" si="2"/>
        <v>0.35211267605633806</v>
      </c>
      <c r="L18" s="23"/>
      <c r="M18" s="114">
        <f t="shared" si="3"/>
        <v>0</v>
      </c>
      <c r="N18" s="83">
        <f t="shared" si="4"/>
        <v>25</v>
      </c>
      <c r="O18" s="114">
        <f t="shared" si="5"/>
        <v>4.401408450704225</v>
      </c>
      <c r="P18" s="83">
        <f t="shared" si="6"/>
        <v>13</v>
      </c>
      <c r="Q18" s="114">
        <f t="shared" si="7"/>
        <v>2.3722627737226274</v>
      </c>
      <c r="R18" s="155">
        <f t="shared" si="8"/>
        <v>4.049295774647887</v>
      </c>
      <c r="S18" s="156">
        <f t="shared" si="9"/>
        <v>2.372262773722628</v>
      </c>
      <c r="T18" s="156">
        <f t="shared" si="10"/>
        <v>0.352112676056338</v>
      </c>
      <c r="U18" s="156">
        <f t="shared" si="11"/>
        <v>0</v>
      </c>
      <c r="V18" s="156">
        <f t="shared" si="12"/>
        <v>4.401408450704225</v>
      </c>
      <c r="W18" s="156">
        <f t="shared" si="13"/>
        <v>2.372262773722628</v>
      </c>
      <c r="X18" s="175"/>
      <c r="Y18" s="175"/>
      <c r="Z18" s="175"/>
    </row>
    <row r="19" spans="1:26" ht="14.25" customHeight="1">
      <c r="A19" s="130"/>
      <c r="B19" s="12">
        <v>11</v>
      </c>
      <c r="C19" s="146" t="s">
        <v>321</v>
      </c>
      <c r="D19" s="23">
        <v>402</v>
      </c>
      <c r="E19" s="23">
        <v>299</v>
      </c>
      <c r="F19" s="23">
        <v>14</v>
      </c>
      <c r="G19" s="114">
        <f t="shared" si="0"/>
        <v>3.482587064676617</v>
      </c>
      <c r="H19" s="23">
        <v>11</v>
      </c>
      <c r="I19" s="114">
        <f t="shared" si="1"/>
        <v>3.678929765886288</v>
      </c>
      <c r="J19" s="23">
        <v>1</v>
      </c>
      <c r="K19" s="114">
        <f t="shared" si="2"/>
        <v>0.24875621890547264</v>
      </c>
      <c r="L19" s="23">
        <v>2</v>
      </c>
      <c r="M19" s="114">
        <f t="shared" si="3"/>
        <v>0.6688963210702341</v>
      </c>
      <c r="N19" s="83">
        <f t="shared" si="4"/>
        <v>15</v>
      </c>
      <c r="O19" s="114">
        <f t="shared" si="5"/>
        <v>3.731343283582089</v>
      </c>
      <c r="P19" s="83">
        <f t="shared" si="6"/>
        <v>13</v>
      </c>
      <c r="Q19" s="114">
        <f t="shared" si="7"/>
        <v>4.3478260869565215</v>
      </c>
      <c r="R19" s="155">
        <f t="shared" si="8"/>
        <v>3.482587064676617</v>
      </c>
      <c r="S19" s="156">
        <f t="shared" si="9"/>
        <v>3.678929765886288</v>
      </c>
      <c r="T19" s="156">
        <f t="shared" si="10"/>
        <v>0.24875621890547264</v>
      </c>
      <c r="U19" s="156">
        <f t="shared" si="11"/>
        <v>0.6688963210702341</v>
      </c>
      <c r="V19" s="156">
        <f t="shared" si="12"/>
        <v>3.7313432835820897</v>
      </c>
      <c r="W19" s="156">
        <f t="shared" si="13"/>
        <v>4.3478260869565215</v>
      </c>
      <c r="X19" s="175"/>
      <c r="Y19" s="175"/>
      <c r="Z19" s="175"/>
    </row>
    <row r="20" spans="1:26" ht="14.25" customHeight="1">
      <c r="A20" s="130"/>
      <c r="B20" s="12">
        <v>12</v>
      </c>
      <c r="C20" s="146" t="s">
        <v>322</v>
      </c>
      <c r="D20" s="23">
        <v>328</v>
      </c>
      <c r="E20" s="23">
        <v>398</v>
      </c>
      <c r="F20" s="23">
        <v>11</v>
      </c>
      <c r="G20" s="114">
        <f t="shared" si="0"/>
        <v>3.353658536585366</v>
      </c>
      <c r="H20" s="23">
        <v>8</v>
      </c>
      <c r="I20" s="114">
        <f t="shared" si="1"/>
        <v>2.0100502512562812</v>
      </c>
      <c r="J20" s="23"/>
      <c r="K20" s="114">
        <f t="shared" si="2"/>
        <v>0</v>
      </c>
      <c r="L20" s="23"/>
      <c r="M20" s="114">
        <f t="shared" si="3"/>
        <v>0</v>
      </c>
      <c r="N20" s="83">
        <f t="shared" si="4"/>
        <v>11</v>
      </c>
      <c r="O20" s="114">
        <f t="shared" si="5"/>
        <v>3.353658536585366</v>
      </c>
      <c r="P20" s="83">
        <f t="shared" si="6"/>
        <v>8</v>
      </c>
      <c r="Q20" s="114">
        <f t="shared" si="7"/>
        <v>2.0100502512562812</v>
      </c>
      <c r="R20" s="155">
        <f t="shared" si="8"/>
        <v>3.3536585365853657</v>
      </c>
      <c r="S20" s="156">
        <f t="shared" si="9"/>
        <v>2.0100502512562812</v>
      </c>
      <c r="T20" s="156">
        <f t="shared" si="10"/>
        <v>0</v>
      </c>
      <c r="U20" s="156">
        <f t="shared" si="11"/>
        <v>0</v>
      </c>
      <c r="V20" s="156">
        <f t="shared" si="12"/>
        <v>3.3536585365853657</v>
      </c>
      <c r="W20" s="156">
        <f t="shared" si="13"/>
        <v>2.0100502512562812</v>
      </c>
      <c r="X20" s="175"/>
      <c r="Y20" s="175"/>
      <c r="Z20" s="175"/>
    </row>
    <row r="21" spans="1:26" ht="14.25" customHeight="1">
      <c r="A21" s="130"/>
      <c r="B21" s="12">
        <v>13</v>
      </c>
      <c r="C21" s="146" t="s">
        <v>323</v>
      </c>
      <c r="D21" s="23">
        <v>810</v>
      </c>
      <c r="E21" s="23">
        <v>679</v>
      </c>
      <c r="F21" s="23">
        <v>24</v>
      </c>
      <c r="G21" s="114">
        <f t="shared" si="0"/>
        <v>2.9629629629629632</v>
      </c>
      <c r="H21" s="23">
        <v>17</v>
      </c>
      <c r="I21" s="114">
        <f t="shared" si="1"/>
        <v>2.503681885125184</v>
      </c>
      <c r="J21" s="23">
        <v>3</v>
      </c>
      <c r="K21" s="114">
        <f t="shared" si="2"/>
        <v>0.3703703703703704</v>
      </c>
      <c r="L21" s="23"/>
      <c r="M21" s="114">
        <f t="shared" si="3"/>
        <v>0</v>
      </c>
      <c r="N21" s="83">
        <f t="shared" si="4"/>
        <v>27</v>
      </c>
      <c r="O21" s="114">
        <f t="shared" si="5"/>
        <v>3.3333333333333335</v>
      </c>
      <c r="P21" s="83">
        <f t="shared" si="6"/>
        <v>17</v>
      </c>
      <c r="Q21" s="114">
        <f t="shared" si="7"/>
        <v>2.503681885125184</v>
      </c>
      <c r="R21" s="155">
        <f t="shared" si="8"/>
        <v>2.962962962962963</v>
      </c>
      <c r="S21" s="156">
        <f t="shared" si="9"/>
        <v>2.503681885125184</v>
      </c>
      <c r="T21" s="156">
        <f t="shared" si="10"/>
        <v>0.37037037037037035</v>
      </c>
      <c r="U21" s="156">
        <f t="shared" si="11"/>
        <v>0</v>
      </c>
      <c r="V21" s="156">
        <f t="shared" si="12"/>
        <v>3.3333333333333335</v>
      </c>
      <c r="W21" s="156">
        <f t="shared" si="13"/>
        <v>2.503681885125184</v>
      </c>
      <c r="X21" s="175"/>
      <c r="Y21" s="175"/>
      <c r="Z21" s="175"/>
    </row>
    <row r="22" spans="1:26" ht="14.25" customHeight="1">
      <c r="A22" s="130"/>
      <c r="B22" s="12">
        <v>14</v>
      </c>
      <c r="C22" s="146" t="s">
        <v>324</v>
      </c>
      <c r="D22" s="23">
        <v>370</v>
      </c>
      <c r="E22" s="23">
        <v>297</v>
      </c>
      <c r="F22" s="23">
        <v>21</v>
      </c>
      <c r="G22" s="114">
        <f t="shared" si="0"/>
        <v>5.675675675675676</v>
      </c>
      <c r="H22" s="23">
        <v>13</v>
      </c>
      <c r="I22" s="114">
        <f t="shared" si="1"/>
        <v>4.377104377104377</v>
      </c>
      <c r="J22" s="23"/>
      <c r="K22" s="114">
        <f t="shared" si="2"/>
        <v>0</v>
      </c>
      <c r="L22" s="23">
        <v>2</v>
      </c>
      <c r="M22" s="114">
        <f t="shared" si="3"/>
        <v>0.6734006734006733</v>
      </c>
      <c r="N22" s="83">
        <f t="shared" si="4"/>
        <v>21</v>
      </c>
      <c r="O22" s="114">
        <f t="shared" si="5"/>
        <v>5.675675675675676</v>
      </c>
      <c r="P22" s="83">
        <f t="shared" si="6"/>
        <v>15</v>
      </c>
      <c r="Q22" s="114">
        <f t="shared" si="7"/>
        <v>5.05050505050505</v>
      </c>
      <c r="R22" s="155">
        <f t="shared" si="8"/>
        <v>5.675675675675675</v>
      </c>
      <c r="S22" s="156">
        <f t="shared" si="9"/>
        <v>4.377104377104377</v>
      </c>
      <c r="T22" s="156">
        <f t="shared" si="10"/>
        <v>0</v>
      </c>
      <c r="U22" s="156">
        <f t="shared" si="11"/>
        <v>0.6734006734006734</v>
      </c>
      <c r="V22" s="156">
        <f t="shared" si="12"/>
        <v>5.675675675675675</v>
      </c>
      <c r="W22" s="156">
        <f t="shared" si="13"/>
        <v>5.05050505050505</v>
      </c>
      <c r="X22" s="175"/>
      <c r="Y22" s="175"/>
      <c r="Z22" s="175"/>
    </row>
    <row r="23" spans="1:26" ht="14.25" customHeight="1">
      <c r="A23" s="130"/>
      <c r="B23" s="12">
        <v>15</v>
      </c>
      <c r="C23" s="146" t="s">
        <v>325</v>
      </c>
      <c r="D23" s="23">
        <v>566</v>
      </c>
      <c r="E23" s="23">
        <v>531</v>
      </c>
      <c r="F23" s="23">
        <v>19</v>
      </c>
      <c r="G23" s="114">
        <f t="shared" si="0"/>
        <v>3.356890459363958</v>
      </c>
      <c r="H23" s="23">
        <v>34</v>
      </c>
      <c r="I23" s="114">
        <f t="shared" si="1"/>
        <v>6.4030131826742</v>
      </c>
      <c r="J23" s="23">
        <v>2</v>
      </c>
      <c r="K23" s="114">
        <f t="shared" si="2"/>
        <v>0.35335689045936397</v>
      </c>
      <c r="L23" s="23">
        <v>1</v>
      </c>
      <c r="M23" s="114">
        <f t="shared" si="3"/>
        <v>0.18832391713747645</v>
      </c>
      <c r="N23" s="83">
        <f t="shared" si="4"/>
        <v>21</v>
      </c>
      <c r="O23" s="114">
        <f t="shared" si="5"/>
        <v>3.7102473498233217</v>
      </c>
      <c r="P23" s="83">
        <f t="shared" si="6"/>
        <v>35</v>
      </c>
      <c r="Q23" s="114">
        <f t="shared" si="7"/>
        <v>6.591337099811676</v>
      </c>
      <c r="R23" s="155">
        <f t="shared" si="8"/>
        <v>3.3568904593639575</v>
      </c>
      <c r="S23" s="156">
        <f t="shared" si="9"/>
        <v>6.4030131826742</v>
      </c>
      <c r="T23" s="156">
        <f t="shared" si="10"/>
        <v>0.35335689045936397</v>
      </c>
      <c r="U23" s="156">
        <f t="shared" si="11"/>
        <v>0.18832391713747645</v>
      </c>
      <c r="V23" s="156">
        <f t="shared" si="12"/>
        <v>3.7102473498233217</v>
      </c>
      <c r="W23" s="156">
        <f t="shared" si="13"/>
        <v>6.5913370998116765</v>
      </c>
      <c r="X23" s="175"/>
      <c r="Y23" s="175"/>
      <c r="Z23" s="175"/>
    </row>
    <row r="24" spans="1:26" ht="14.25" customHeight="1">
      <c r="A24" s="130"/>
      <c r="B24" s="12">
        <v>16</v>
      </c>
      <c r="C24" s="146" t="s">
        <v>326</v>
      </c>
      <c r="D24" s="23">
        <v>376</v>
      </c>
      <c r="E24" s="23">
        <v>285</v>
      </c>
      <c r="F24" s="23">
        <v>14</v>
      </c>
      <c r="G24" s="114">
        <f t="shared" si="0"/>
        <v>3.723404255319149</v>
      </c>
      <c r="H24" s="23">
        <v>10</v>
      </c>
      <c r="I24" s="114">
        <f t="shared" si="1"/>
        <v>3.508771929824561</v>
      </c>
      <c r="J24" s="23"/>
      <c r="K24" s="114">
        <f t="shared" si="2"/>
        <v>0</v>
      </c>
      <c r="L24" s="23"/>
      <c r="M24" s="114">
        <f t="shared" si="3"/>
        <v>0</v>
      </c>
      <c r="N24" s="83">
        <f t="shared" si="4"/>
        <v>14</v>
      </c>
      <c r="O24" s="114">
        <f t="shared" si="5"/>
        <v>3.723404255319149</v>
      </c>
      <c r="P24" s="83">
        <f t="shared" si="6"/>
        <v>10</v>
      </c>
      <c r="Q24" s="114">
        <f t="shared" si="7"/>
        <v>3.508771929824561</v>
      </c>
      <c r="R24" s="155">
        <f t="shared" si="8"/>
        <v>3.723404255319149</v>
      </c>
      <c r="S24" s="156">
        <f t="shared" si="9"/>
        <v>3.508771929824561</v>
      </c>
      <c r="T24" s="156">
        <f t="shared" si="10"/>
        <v>0</v>
      </c>
      <c r="U24" s="156">
        <f t="shared" si="11"/>
        <v>0</v>
      </c>
      <c r="V24" s="156">
        <f t="shared" si="12"/>
        <v>3.723404255319149</v>
      </c>
      <c r="W24" s="156">
        <f t="shared" si="13"/>
        <v>3.508771929824561</v>
      </c>
      <c r="X24" s="175"/>
      <c r="Y24" s="175"/>
      <c r="Z24" s="175"/>
    </row>
    <row r="25" spans="1:26" ht="14.25" customHeight="1">
      <c r="A25" s="130"/>
      <c r="B25" s="12">
        <v>17</v>
      </c>
      <c r="C25" s="146" t="s">
        <v>327</v>
      </c>
      <c r="D25" s="23">
        <v>348</v>
      </c>
      <c r="E25" s="23">
        <v>275</v>
      </c>
      <c r="F25" s="23">
        <v>8</v>
      </c>
      <c r="G25" s="114">
        <f t="shared" si="0"/>
        <v>2.2988505747126435</v>
      </c>
      <c r="H25" s="23">
        <v>9</v>
      </c>
      <c r="I25" s="114">
        <f t="shared" si="1"/>
        <v>3.272727272727273</v>
      </c>
      <c r="J25" s="23"/>
      <c r="K25" s="114">
        <f t="shared" si="2"/>
        <v>0</v>
      </c>
      <c r="L25" s="23"/>
      <c r="M25" s="114">
        <f t="shared" si="3"/>
        <v>0</v>
      </c>
      <c r="N25" s="83">
        <f t="shared" si="4"/>
        <v>8</v>
      </c>
      <c r="O25" s="114">
        <f t="shared" si="5"/>
        <v>2.2988505747126435</v>
      </c>
      <c r="P25" s="83">
        <f t="shared" si="6"/>
        <v>9</v>
      </c>
      <c r="Q25" s="114">
        <f t="shared" si="7"/>
        <v>3.272727272727273</v>
      </c>
      <c r="R25" s="155">
        <f t="shared" si="8"/>
        <v>2.2988505747126435</v>
      </c>
      <c r="S25" s="156">
        <f t="shared" si="9"/>
        <v>3.272727272727273</v>
      </c>
      <c r="T25" s="156">
        <f t="shared" si="10"/>
        <v>0</v>
      </c>
      <c r="U25" s="156">
        <f t="shared" si="11"/>
        <v>0</v>
      </c>
      <c r="V25" s="156">
        <f t="shared" si="12"/>
        <v>2.2988505747126435</v>
      </c>
      <c r="W25" s="156">
        <f t="shared" si="13"/>
        <v>3.272727272727273</v>
      </c>
      <c r="X25" s="175"/>
      <c r="Y25" s="175"/>
      <c r="Z25" s="175"/>
    </row>
    <row r="26" spans="1:26" ht="14.25" customHeight="1">
      <c r="A26" s="130"/>
      <c r="B26" s="12">
        <v>18</v>
      </c>
      <c r="C26" s="146" t="s">
        <v>328</v>
      </c>
      <c r="D26" s="23">
        <v>218</v>
      </c>
      <c r="E26" s="23">
        <v>224</v>
      </c>
      <c r="F26" s="23">
        <v>7</v>
      </c>
      <c r="G26" s="114">
        <f t="shared" si="0"/>
        <v>3.211009174311927</v>
      </c>
      <c r="H26" s="23">
        <v>4</v>
      </c>
      <c r="I26" s="114">
        <f t="shared" si="1"/>
        <v>1.7857142857142856</v>
      </c>
      <c r="J26" s="23"/>
      <c r="K26" s="114">
        <f t="shared" si="2"/>
        <v>0</v>
      </c>
      <c r="L26" s="23"/>
      <c r="M26" s="114">
        <f t="shared" si="3"/>
        <v>0</v>
      </c>
      <c r="N26" s="83">
        <f t="shared" si="4"/>
        <v>7</v>
      </c>
      <c r="O26" s="114">
        <f t="shared" si="5"/>
        <v>3.211009174311927</v>
      </c>
      <c r="P26" s="83">
        <f t="shared" si="6"/>
        <v>4</v>
      </c>
      <c r="Q26" s="114">
        <f t="shared" si="7"/>
        <v>1.7857142857142856</v>
      </c>
      <c r="R26" s="155">
        <f t="shared" si="8"/>
        <v>3.2110091743119265</v>
      </c>
      <c r="S26" s="156">
        <f t="shared" si="9"/>
        <v>1.7857142857142858</v>
      </c>
      <c r="T26" s="156">
        <f t="shared" si="10"/>
        <v>0</v>
      </c>
      <c r="U26" s="156">
        <f t="shared" si="11"/>
        <v>0</v>
      </c>
      <c r="V26" s="156">
        <f t="shared" si="12"/>
        <v>3.2110091743119265</v>
      </c>
      <c r="W26" s="156">
        <f t="shared" si="13"/>
        <v>1.7857142857142858</v>
      </c>
      <c r="X26" s="175"/>
      <c r="Y26" s="175"/>
      <c r="Z26" s="175"/>
    </row>
    <row r="27" spans="1:26" ht="14.25" customHeight="1">
      <c r="A27" s="130"/>
      <c r="B27" s="12">
        <v>19</v>
      </c>
      <c r="C27" s="146" t="s">
        <v>329</v>
      </c>
      <c r="D27" s="23">
        <v>274</v>
      </c>
      <c r="E27" s="23">
        <v>251</v>
      </c>
      <c r="F27" s="23">
        <v>20</v>
      </c>
      <c r="G27" s="114">
        <f t="shared" si="0"/>
        <v>7.2992700729927</v>
      </c>
      <c r="H27" s="23">
        <v>6</v>
      </c>
      <c r="I27" s="114">
        <f t="shared" si="1"/>
        <v>2.3904382470119523</v>
      </c>
      <c r="J27" s="23"/>
      <c r="K27" s="114">
        <f t="shared" si="2"/>
        <v>0</v>
      </c>
      <c r="L27" s="23"/>
      <c r="M27" s="114">
        <f t="shared" si="3"/>
        <v>0</v>
      </c>
      <c r="N27" s="83">
        <f t="shared" si="4"/>
        <v>20</v>
      </c>
      <c r="O27" s="114">
        <f t="shared" si="5"/>
        <v>7.2992700729927</v>
      </c>
      <c r="P27" s="83">
        <f t="shared" si="6"/>
        <v>6</v>
      </c>
      <c r="Q27" s="114">
        <f t="shared" si="7"/>
        <v>2.3904382470119523</v>
      </c>
      <c r="R27" s="155">
        <f t="shared" si="8"/>
        <v>7.299270072992701</v>
      </c>
      <c r="S27" s="156">
        <f t="shared" si="9"/>
        <v>2.3904382470119523</v>
      </c>
      <c r="T27" s="156">
        <f t="shared" si="10"/>
        <v>0</v>
      </c>
      <c r="U27" s="156">
        <f t="shared" si="11"/>
        <v>0</v>
      </c>
      <c r="V27" s="156">
        <f t="shared" si="12"/>
        <v>7.299270072992701</v>
      </c>
      <c r="W27" s="156">
        <f t="shared" si="13"/>
        <v>2.3904382470119523</v>
      </c>
      <c r="X27" s="175"/>
      <c r="Y27" s="175"/>
      <c r="Z27" s="175"/>
    </row>
    <row r="28" spans="1:26" ht="14.25" customHeight="1">
      <c r="A28" s="130"/>
      <c r="B28" s="12">
        <v>20</v>
      </c>
      <c r="C28" s="146" t="s">
        <v>330</v>
      </c>
      <c r="D28" s="23">
        <v>733</v>
      </c>
      <c r="E28" s="23">
        <v>887</v>
      </c>
      <c r="F28" s="23">
        <v>34</v>
      </c>
      <c r="G28" s="114">
        <f t="shared" si="0"/>
        <v>4.638472032742155</v>
      </c>
      <c r="H28" s="23">
        <v>24</v>
      </c>
      <c r="I28" s="114">
        <f t="shared" si="1"/>
        <v>2.705749718151071</v>
      </c>
      <c r="J28" s="23">
        <v>1</v>
      </c>
      <c r="K28" s="114">
        <f t="shared" si="2"/>
        <v>0.1364256480218281</v>
      </c>
      <c r="L28" s="23">
        <v>2</v>
      </c>
      <c r="M28" s="114">
        <f t="shared" si="3"/>
        <v>0.2254791431792559</v>
      </c>
      <c r="N28" s="83">
        <f t="shared" si="4"/>
        <v>35</v>
      </c>
      <c r="O28" s="114">
        <f t="shared" si="5"/>
        <v>4.774897680763983</v>
      </c>
      <c r="P28" s="83">
        <f t="shared" si="6"/>
        <v>26</v>
      </c>
      <c r="Q28" s="114">
        <f t="shared" si="7"/>
        <v>2.931228861330327</v>
      </c>
      <c r="R28" s="155">
        <f t="shared" si="8"/>
        <v>4.638472032742156</v>
      </c>
      <c r="S28" s="156">
        <f t="shared" si="9"/>
        <v>2.705749718151071</v>
      </c>
      <c r="T28" s="156">
        <f t="shared" si="10"/>
        <v>0.1364256480218281</v>
      </c>
      <c r="U28" s="156">
        <f t="shared" si="11"/>
        <v>0.2254791431792559</v>
      </c>
      <c r="V28" s="156">
        <f t="shared" si="12"/>
        <v>4.774897680763984</v>
      </c>
      <c r="W28" s="156">
        <f t="shared" si="13"/>
        <v>2.931228861330327</v>
      </c>
      <c r="X28" s="175"/>
      <c r="Y28" s="175"/>
      <c r="Z28" s="175"/>
    </row>
    <row r="29" spans="1:26" ht="14.25" customHeight="1">
      <c r="A29" s="130"/>
      <c r="B29" s="12">
        <v>21</v>
      </c>
      <c r="C29" s="146" t="s">
        <v>331</v>
      </c>
      <c r="D29" s="23">
        <v>322</v>
      </c>
      <c r="E29" s="23">
        <v>214</v>
      </c>
      <c r="F29" s="23">
        <v>8</v>
      </c>
      <c r="G29" s="114">
        <f t="shared" si="0"/>
        <v>2.484472049689441</v>
      </c>
      <c r="H29" s="23">
        <v>4</v>
      </c>
      <c r="I29" s="114">
        <f t="shared" si="1"/>
        <v>1.8691588785046727</v>
      </c>
      <c r="J29" s="23"/>
      <c r="K29" s="114">
        <f t="shared" si="2"/>
        <v>0</v>
      </c>
      <c r="L29" s="23">
        <v>1</v>
      </c>
      <c r="M29" s="114">
        <f t="shared" si="3"/>
        <v>0.46728971962616817</v>
      </c>
      <c r="N29" s="83">
        <f t="shared" si="4"/>
        <v>8</v>
      </c>
      <c r="O29" s="114">
        <f t="shared" si="5"/>
        <v>2.484472049689441</v>
      </c>
      <c r="P29" s="83">
        <f t="shared" si="6"/>
        <v>5</v>
      </c>
      <c r="Q29" s="114">
        <f t="shared" si="7"/>
        <v>2.336448598130841</v>
      </c>
      <c r="R29" s="155">
        <f t="shared" si="8"/>
        <v>2.484472049689441</v>
      </c>
      <c r="S29" s="156">
        <f t="shared" si="9"/>
        <v>1.8691588785046729</v>
      </c>
      <c r="T29" s="156">
        <f t="shared" si="10"/>
        <v>0</v>
      </c>
      <c r="U29" s="156">
        <f t="shared" si="11"/>
        <v>0.4672897196261682</v>
      </c>
      <c r="V29" s="156">
        <f t="shared" si="12"/>
        <v>2.484472049689441</v>
      </c>
      <c r="W29" s="156">
        <f t="shared" si="13"/>
        <v>2.336448598130841</v>
      </c>
      <c r="X29" s="175"/>
      <c r="Y29" s="175"/>
      <c r="Z29" s="175"/>
    </row>
    <row r="30" spans="1:26" ht="14.25" customHeight="1">
      <c r="A30" s="130"/>
      <c r="B30" s="12">
        <v>22</v>
      </c>
      <c r="C30" s="146" t="s">
        <v>332</v>
      </c>
      <c r="D30" s="23">
        <v>327</v>
      </c>
      <c r="E30" s="23">
        <v>259</v>
      </c>
      <c r="F30" s="23">
        <v>17</v>
      </c>
      <c r="G30" s="114">
        <f t="shared" si="0"/>
        <v>5.198776758409786</v>
      </c>
      <c r="H30" s="23">
        <v>7</v>
      </c>
      <c r="I30" s="114">
        <f t="shared" si="1"/>
        <v>2.7027027027027026</v>
      </c>
      <c r="J30" s="23"/>
      <c r="K30" s="114">
        <f t="shared" si="2"/>
        <v>0</v>
      </c>
      <c r="L30" s="23"/>
      <c r="M30" s="114">
        <f t="shared" si="3"/>
        <v>0</v>
      </c>
      <c r="N30" s="83">
        <f t="shared" si="4"/>
        <v>17</v>
      </c>
      <c r="O30" s="114">
        <f t="shared" si="5"/>
        <v>5.198776758409786</v>
      </c>
      <c r="P30" s="83">
        <f t="shared" si="6"/>
        <v>7</v>
      </c>
      <c r="Q30" s="114">
        <f t="shared" si="7"/>
        <v>2.7027027027027026</v>
      </c>
      <c r="R30" s="155">
        <f t="shared" si="8"/>
        <v>5.198776758409786</v>
      </c>
      <c r="S30" s="156">
        <f t="shared" si="9"/>
        <v>2.7027027027027026</v>
      </c>
      <c r="T30" s="156">
        <f t="shared" si="10"/>
        <v>0</v>
      </c>
      <c r="U30" s="156">
        <f t="shared" si="11"/>
        <v>0</v>
      </c>
      <c r="V30" s="156">
        <f t="shared" si="12"/>
        <v>5.198776758409786</v>
      </c>
      <c r="W30" s="156">
        <f t="shared" si="13"/>
        <v>2.7027027027027026</v>
      </c>
      <c r="X30" s="175"/>
      <c r="Y30" s="175"/>
      <c r="Z30" s="175"/>
    </row>
    <row r="31" spans="1:26" ht="14.25" customHeight="1">
      <c r="A31" s="130"/>
      <c r="B31" s="12">
        <v>23</v>
      </c>
      <c r="C31" s="146" t="s">
        <v>333</v>
      </c>
      <c r="D31" s="23">
        <v>245</v>
      </c>
      <c r="E31" s="23">
        <v>197</v>
      </c>
      <c r="F31" s="23">
        <v>14</v>
      </c>
      <c r="G31" s="114">
        <f t="shared" si="0"/>
        <v>5.714285714285714</v>
      </c>
      <c r="H31" s="23">
        <v>8</v>
      </c>
      <c r="I31" s="114">
        <f t="shared" si="1"/>
        <v>4.060913705583756</v>
      </c>
      <c r="J31" s="23">
        <v>1</v>
      </c>
      <c r="K31" s="114">
        <f t="shared" si="2"/>
        <v>0.40816326530612246</v>
      </c>
      <c r="L31" s="23"/>
      <c r="M31" s="114">
        <f t="shared" si="3"/>
        <v>0</v>
      </c>
      <c r="N31" s="83">
        <f t="shared" si="4"/>
        <v>15</v>
      </c>
      <c r="O31" s="114">
        <f t="shared" si="5"/>
        <v>6.122448979591836</v>
      </c>
      <c r="P31" s="83">
        <f t="shared" si="6"/>
        <v>8</v>
      </c>
      <c r="Q31" s="114">
        <f t="shared" si="7"/>
        <v>4.060913705583756</v>
      </c>
      <c r="R31" s="155">
        <f t="shared" si="8"/>
        <v>5.714285714285714</v>
      </c>
      <c r="S31" s="156">
        <f t="shared" si="9"/>
        <v>4.060913705583756</v>
      </c>
      <c r="T31" s="156">
        <f t="shared" si="10"/>
        <v>0.40816326530612246</v>
      </c>
      <c r="U31" s="156">
        <f t="shared" si="11"/>
        <v>0</v>
      </c>
      <c r="V31" s="156">
        <f t="shared" si="12"/>
        <v>6.122448979591836</v>
      </c>
      <c r="W31" s="156">
        <f t="shared" si="13"/>
        <v>4.060913705583756</v>
      </c>
      <c r="X31" s="175"/>
      <c r="Y31" s="175"/>
      <c r="Z31" s="175"/>
    </row>
    <row r="32" spans="1:26" ht="14.25" customHeight="1">
      <c r="A32" s="130"/>
      <c r="B32" s="12">
        <v>24</v>
      </c>
      <c r="C32" s="146" t="s">
        <v>334</v>
      </c>
      <c r="D32" s="23">
        <v>151</v>
      </c>
      <c r="E32" s="23">
        <v>191</v>
      </c>
      <c r="F32" s="23">
        <v>5</v>
      </c>
      <c r="G32" s="114">
        <f t="shared" si="0"/>
        <v>3.3112582781456954</v>
      </c>
      <c r="H32" s="23">
        <v>2</v>
      </c>
      <c r="I32" s="114">
        <f t="shared" si="1"/>
        <v>1.0471204188481675</v>
      </c>
      <c r="J32" s="23"/>
      <c r="K32" s="114">
        <f t="shared" si="2"/>
        <v>0</v>
      </c>
      <c r="L32" s="23"/>
      <c r="M32" s="114">
        <f t="shared" si="3"/>
        <v>0</v>
      </c>
      <c r="N32" s="83">
        <f t="shared" si="4"/>
        <v>5</v>
      </c>
      <c r="O32" s="114">
        <f t="shared" si="5"/>
        <v>3.3112582781456954</v>
      </c>
      <c r="P32" s="83">
        <f t="shared" si="6"/>
        <v>2</v>
      </c>
      <c r="Q32" s="114">
        <f t="shared" si="7"/>
        <v>1.0471204188481675</v>
      </c>
      <c r="R32" s="155">
        <f t="shared" si="8"/>
        <v>3.3112582781456954</v>
      </c>
      <c r="S32" s="156">
        <f t="shared" si="9"/>
        <v>1.0471204188481675</v>
      </c>
      <c r="T32" s="156">
        <f t="shared" si="10"/>
        <v>0</v>
      </c>
      <c r="U32" s="156">
        <f t="shared" si="11"/>
        <v>0</v>
      </c>
      <c r="V32" s="156">
        <f t="shared" si="12"/>
        <v>3.3112582781456954</v>
      </c>
      <c r="W32" s="156">
        <f t="shared" si="13"/>
        <v>1.0471204188481675</v>
      </c>
      <c r="X32" s="175"/>
      <c r="Y32" s="175"/>
      <c r="Z32" s="175"/>
    </row>
    <row r="33" spans="1:26" ht="14.25" customHeight="1">
      <c r="A33" s="130"/>
      <c r="B33" s="12">
        <v>25</v>
      </c>
      <c r="C33" s="146" t="s">
        <v>335</v>
      </c>
      <c r="D33" s="23">
        <v>213</v>
      </c>
      <c r="E33" s="23">
        <v>228</v>
      </c>
      <c r="F33" s="23">
        <v>5</v>
      </c>
      <c r="G33" s="114">
        <f t="shared" si="0"/>
        <v>2.3474178403755865</v>
      </c>
      <c r="H33" s="23">
        <v>5</v>
      </c>
      <c r="I33" s="114">
        <f t="shared" si="1"/>
        <v>2.1929824561403506</v>
      </c>
      <c r="J33" s="23">
        <v>1</v>
      </c>
      <c r="K33" s="114">
        <f t="shared" si="2"/>
        <v>0.4694835680751174</v>
      </c>
      <c r="L33" s="23"/>
      <c r="M33" s="114">
        <f t="shared" si="3"/>
        <v>0</v>
      </c>
      <c r="N33" s="83">
        <f t="shared" si="4"/>
        <v>6</v>
      </c>
      <c r="O33" s="114">
        <f t="shared" si="5"/>
        <v>2.8169014084507045</v>
      </c>
      <c r="P33" s="83">
        <f t="shared" si="6"/>
        <v>5</v>
      </c>
      <c r="Q33" s="114">
        <f t="shared" si="7"/>
        <v>2.1929824561403506</v>
      </c>
      <c r="R33" s="155">
        <f t="shared" si="8"/>
        <v>2.347417840375587</v>
      </c>
      <c r="S33" s="156">
        <f t="shared" si="9"/>
        <v>2.192982456140351</v>
      </c>
      <c r="T33" s="156">
        <f t="shared" si="10"/>
        <v>0.4694835680751174</v>
      </c>
      <c r="U33" s="156">
        <f t="shared" si="11"/>
        <v>0</v>
      </c>
      <c r="V33" s="156">
        <f t="shared" si="12"/>
        <v>2.816901408450704</v>
      </c>
      <c r="W33" s="156">
        <f t="shared" si="13"/>
        <v>2.192982456140351</v>
      </c>
      <c r="X33" s="175"/>
      <c r="Y33" s="175"/>
      <c r="Z33" s="175"/>
    </row>
    <row r="34" spans="1:23" ht="14.25" customHeight="1">
      <c r="A34" s="130"/>
      <c r="B34" s="12">
        <v>26</v>
      </c>
      <c r="C34" s="146" t="s">
        <v>123</v>
      </c>
      <c r="D34" s="23">
        <v>1529</v>
      </c>
      <c r="E34" s="23">
        <v>1404</v>
      </c>
      <c r="F34" s="23">
        <v>50</v>
      </c>
      <c r="G34" s="114">
        <f t="shared" si="0"/>
        <v>3.2701111837802483</v>
      </c>
      <c r="H34" s="23">
        <v>38</v>
      </c>
      <c r="I34" s="114">
        <f t="shared" si="1"/>
        <v>2.7065527065527064</v>
      </c>
      <c r="J34" s="23"/>
      <c r="K34" s="114">
        <f t="shared" si="2"/>
        <v>0</v>
      </c>
      <c r="L34" s="23"/>
      <c r="M34" s="114">
        <f t="shared" si="3"/>
        <v>0</v>
      </c>
      <c r="N34" s="83">
        <f t="shared" si="4"/>
        <v>50</v>
      </c>
      <c r="O34" s="114">
        <f t="shared" si="5"/>
        <v>3.2701111837802483</v>
      </c>
      <c r="P34" s="83">
        <f t="shared" si="6"/>
        <v>38</v>
      </c>
      <c r="Q34" s="114">
        <f t="shared" si="7"/>
        <v>2.7065527065527064</v>
      </c>
      <c r="R34" s="155">
        <f t="shared" si="8"/>
        <v>3.2701111837802483</v>
      </c>
      <c r="S34" s="156">
        <f t="shared" si="9"/>
        <v>2.7065527065527064</v>
      </c>
      <c r="T34" s="156">
        <f t="shared" si="10"/>
        <v>0</v>
      </c>
      <c r="U34" s="156">
        <f t="shared" si="11"/>
        <v>0</v>
      </c>
      <c r="V34" s="156">
        <f t="shared" si="12"/>
        <v>3.2701111837802483</v>
      </c>
      <c r="W34" s="156">
        <f t="shared" si="13"/>
        <v>2.7065527065527064</v>
      </c>
    </row>
    <row r="35" spans="1:26" ht="14.25" customHeight="1">
      <c r="A35" s="130"/>
      <c r="B35" s="12">
        <v>27</v>
      </c>
      <c r="C35" s="146" t="s">
        <v>124</v>
      </c>
      <c r="D35" s="23"/>
      <c r="E35" s="23"/>
      <c r="F35" s="23"/>
      <c r="G35" s="114"/>
      <c r="H35" s="23"/>
      <c r="I35" s="114"/>
      <c r="J35" s="23"/>
      <c r="K35" s="114"/>
      <c r="L35" s="23"/>
      <c r="M35" s="114"/>
      <c r="N35" s="83"/>
      <c r="O35" s="114"/>
      <c r="P35" s="83"/>
      <c r="Q35" s="114"/>
      <c r="R35" s="155"/>
      <c r="S35" s="156">
        <f t="shared" si="9"/>
        <v>0</v>
      </c>
      <c r="T35" s="156">
        <f t="shared" si="10"/>
        <v>0</v>
      </c>
      <c r="U35" s="156">
        <f t="shared" si="11"/>
        <v>0</v>
      </c>
      <c r="V35" s="156">
        <f t="shared" si="12"/>
        <v>0</v>
      </c>
      <c r="W35" s="156">
        <f t="shared" si="13"/>
        <v>0</v>
      </c>
      <c r="X35" s="175"/>
      <c r="Y35" s="175"/>
      <c r="Z35" s="175"/>
    </row>
    <row r="36" spans="1:23" ht="14.25" customHeight="1">
      <c r="A36" s="130"/>
      <c r="B36" s="80"/>
      <c r="C36" s="147" t="s">
        <v>52</v>
      </c>
      <c r="D36" s="158">
        <f>SUM(D9:D35)</f>
        <v>11544</v>
      </c>
      <c r="E36" s="158">
        <f>SUM(E9:E35)</f>
        <v>10919</v>
      </c>
      <c r="F36" s="158">
        <f>SUM(F9:F35)</f>
        <v>444</v>
      </c>
      <c r="G36" s="159">
        <f>IF(D36=0,0,F36/D36*100)</f>
        <v>3.8461538461538463</v>
      </c>
      <c r="H36" s="158">
        <f>SUM(H9:H35)</f>
        <v>306</v>
      </c>
      <c r="I36" s="159">
        <f>IF(E36=0,"0",H36/E36*100)</f>
        <v>2.8024544372195255</v>
      </c>
      <c r="J36" s="158">
        <f>SUM(J9:J35)</f>
        <v>15</v>
      </c>
      <c r="K36" s="159">
        <f>IF(D36=0,0,J36/D36*100)</f>
        <v>0.12993762993762994</v>
      </c>
      <c r="L36" s="158">
        <f>SUM(L9:L35)</f>
        <v>10</v>
      </c>
      <c r="M36" s="159">
        <f>IF(E36=0,"0",L36/E36*100)</f>
        <v>0.09158347834050737</v>
      </c>
      <c r="N36" s="158">
        <f>SUM(N9:N35)</f>
        <v>459</v>
      </c>
      <c r="O36" s="159">
        <f>IF(D36=0,0,N36/D36*100)</f>
        <v>3.9760914760914763</v>
      </c>
      <c r="P36" s="158">
        <f>SUM(P9:P35)</f>
        <v>316</v>
      </c>
      <c r="Q36" s="159">
        <f>IF(E36=0,"0",P36/E36*100)</f>
        <v>2.894037915560033</v>
      </c>
      <c r="R36" s="155">
        <f>IF(D36=0,0,SUM(F36*100/D36))</f>
        <v>3.8461538461538463</v>
      </c>
      <c r="S36" s="156">
        <f t="shared" si="9"/>
        <v>2.8024544372195255</v>
      </c>
      <c r="T36" s="156">
        <f t="shared" si="10"/>
        <v>0.12993762993762994</v>
      </c>
      <c r="U36" s="156">
        <f t="shared" si="11"/>
        <v>0.09158347834050737</v>
      </c>
      <c r="V36" s="156">
        <f t="shared" si="12"/>
        <v>3.9760914760914763</v>
      </c>
      <c r="W36" s="156">
        <f t="shared" si="13"/>
        <v>2.894037915560033</v>
      </c>
    </row>
    <row r="37" spans="2:17" ht="2.25" customHeight="1">
      <c r="B37" s="2"/>
      <c r="C37" s="2"/>
      <c r="D37" s="2"/>
      <c r="E37" s="2"/>
      <c r="F37" s="165">
        <v>1983</v>
      </c>
      <c r="G37" s="2"/>
      <c r="H37" s="2"/>
      <c r="I37" s="2"/>
      <c r="J37" s="165">
        <v>386</v>
      </c>
      <c r="K37" s="2"/>
      <c r="L37" s="2"/>
      <c r="M37" s="2"/>
      <c r="N37" s="2"/>
      <c r="O37" s="2"/>
      <c r="P37" s="2"/>
      <c r="Q37" s="2"/>
    </row>
    <row r="38" ht="12.75" customHeight="1">
      <c r="C38" s="27" t="s">
        <v>378</v>
      </c>
    </row>
    <row r="39" spans="4:8" ht="12.75" customHeight="1">
      <c r="D39" s="336"/>
      <c r="E39" s="337"/>
      <c r="F39" s="337"/>
      <c r="G39" s="337"/>
      <c r="H39" s="337"/>
    </row>
  </sheetData>
  <sheetProtection/>
  <mergeCells count="18">
    <mergeCell ref="A2:Q2"/>
    <mergeCell ref="A3:Q3"/>
    <mergeCell ref="A4:Q4"/>
    <mergeCell ref="C5:C7"/>
    <mergeCell ref="D5:E5"/>
    <mergeCell ref="F5:I5"/>
    <mergeCell ref="B5:B7"/>
    <mergeCell ref="D6:D7"/>
    <mergeCell ref="D39:H39"/>
    <mergeCell ref="J5:M5"/>
    <mergeCell ref="N5:Q5"/>
    <mergeCell ref="E6:E7"/>
    <mergeCell ref="F6:G6"/>
    <mergeCell ref="H6:I6"/>
    <mergeCell ref="J6:K6"/>
    <mergeCell ref="L6:M6"/>
    <mergeCell ref="N6:O6"/>
    <mergeCell ref="P6:Q6"/>
  </mergeCells>
  <printOptions/>
  <pageMargins left="0.5905511811023623" right="0.5905511811023623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1">
      <selection activeCell="P22" sqref="P22"/>
    </sheetView>
  </sheetViews>
  <sheetFormatPr defaultColWidth="9.140625" defaultRowHeight="12.75"/>
  <cols>
    <col min="1" max="1" width="5.421875" style="0" customWidth="1"/>
    <col min="2" max="2" width="8.421875" style="0" customWidth="1"/>
    <col min="3" max="3" width="22.421875" style="0" customWidth="1"/>
    <col min="4" max="4" width="3.421875" style="0" customWidth="1"/>
    <col min="5" max="5" width="14.8515625" style="0" customWidth="1"/>
    <col min="6" max="6" width="24.28125" style="0" customWidth="1"/>
    <col min="7" max="7" width="9.7109375" style="0" customWidth="1"/>
    <col min="8" max="8" width="10.140625" style="0" customWidth="1"/>
    <col min="9" max="9" width="9.7109375" style="0" customWidth="1"/>
    <col min="10" max="10" width="6.140625" style="0" customWidth="1"/>
  </cols>
  <sheetData>
    <row r="1" ht="12" customHeight="1">
      <c r="I1" s="27" t="s">
        <v>62</v>
      </c>
    </row>
    <row r="2" spans="1:10" ht="30" customHeight="1">
      <c r="A2" s="250" t="s">
        <v>27</v>
      </c>
      <c r="B2" s="250"/>
      <c r="C2" s="250"/>
      <c r="D2" s="250"/>
      <c r="E2" s="250"/>
      <c r="F2" s="250"/>
      <c r="G2" s="250"/>
      <c r="H2" s="250"/>
      <c r="I2" s="250"/>
      <c r="J2" s="28"/>
    </row>
    <row r="3" spans="1:10" ht="3" customHeight="1">
      <c r="A3" s="10"/>
      <c r="B3" s="10"/>
      <c r="C3" s="10"/>
      <c r="D3" s="18"/>
      <c r="E3" s="10"/>
      <c r="F3" s="10"/>
      <c r="G3" s="22"/>
      <c r="H3" s="10"/>
      <c r="I3" s="10"/>
      <c r="J3" s="29"/>
    </row>
    <row r="4" spans="1:10" ht="14.25" customHeight="1">
      <c r="A4" s="251" t="s">
        <v>28</v>
      </c>
      <c r="B4" s="252" t="s">
        <v>30</v>
      </c>
      <c r="C4" s="252"/>
      <c r="D4" s="252"/>
      <c r="E4" s="252"/>
      <c r="F4" s="252"/>
      <c r="G4" s="253">
        <v>2020</v>
      </c>
      <c r="H4" s="255">
        <v>2021</v>
      </c>
      <c r="I4" s="253" t="s">
        <v>63</v>
      </c>
      <c r="J4" s="6"/>
    </row>
    <row r="5" spans="1:10" ht="15" customHeight="1">
      <c r="A5" s="251"/>
      <c r="B5" s="252"/>
      <c r="C5" s="252"/>
      <c r="D5" s="252"/>
      <c r="E5" s="252"/>
      <c r="F5" s="252"/>
      <c r="G5" s="254"/>
      <c r="H5" s="256"/>
      <c r="I5" s="254"/>
      <c r="J5" s="6"/>
    </row>
    <row r="6" spans="1:10" ht="12.75" customHeight="1">
      <c r="A6" s="12" t="s">
        <v>29</v>
      </c>
      <c r="B6" s="238" t="s">
        <v>31</v>
      </c>
      <c r="C6" s="238"/>
      <c r="D6" s="238"/>
      <c r="E6" s="238"/>
      <c r="F6" s="238"/>
      <c r="G6" s="12">
        <v>1</v>
      </c>
      <c r="H6" s="12">
        <v>2</v>
      </c>
      <c r="I6" s="12">
        <v>3</v>
      </c>
      <c r="J6" s="6"/>
    </row>
    <row r="7" spans="1:10" ht="17.25" customHeight="1">
      <c r="A7" s="247">
        <v>1</v>
      </c>
      <c r="B7" s="257" t="s">
        <v>32</v>
      </c>
      <c r="C7" s="257"/>
      <c r="D7" s="257"/>
      <c r="E7" s="257"/>
      <c r="F7" s="257"/>
      <c r="G7" s="26">
        <f>G8+G10+G18+G24+G26</f>
        <v>3199752</v>
      </c>
      <c r="H7" s="26">
        <f>H8+H10+H18+H24+H26</f>
        <v>3730037</v>
      </c>
      <c r="I7" s="31">
        <f aca="true" t="shared" si="0" ref="I7:I52">H7/G7*100-100</f>
        <v>16.57269063352409</v>
      </c>
      <c r="J7" s="30">
        <f aca="true" t="shared" si="1" ref="J7:J17">SUM(H7-G7)</f>
        <v>530285</v>
      </c>
    </row>
    <row r="8" spans="1:10" ht="19.5" customHeight="1">
      <c r="A8" s="248"/>
      <c r="B8" s="262"/>
      <c r="C8" s="244" t="s">
        <v>37</v>
      </c>
      <c r="D8" s="238" t="s">
        <v>51</v>
      </c>
      <c r="E8" s="238"/>
      <c r="F8" s="12" t="s">
        <v>60</v>
      </c>
      <c r="G8" s="23">
        <v>931513</v>
      </c>
      <c r="H8" s="23">
        <v>947148</v>
      </c>
      <c r="I8" s="31">
        <f t="shared" si="0"/>
        <v>1.6784521525732998</v>
      </c>
      <c r="J8" s="30">
        <f t="shared" si="1"/>
        <v>15635</v>
      </c>
    </row>
    <row r="9" spans="1:10" ht="23.25" customHeight="1">
      <c r="A9" s="248"/>
      <c r="B9" s="263"/>
      <c r="C9" s="246"/>
      <c r="D9" s="238"/>
      <c r="E9" s="238"/>
      <c r="F9" s="12" t="s">
        <v>54</v>
      </c>
      <c r="G9" s="23">
        <v>121709</v>
      </c>
      <c r="H9" s="23">
        <v>116043</v>
      </c>
      <c r="I9" s="31">
        <f t="shared" si="0"/>
        <v>-4.6553664889202935</v>
      </c>
      <c r="J9" s="30">
        <f t="shared" si="1"/>
        <v>-5666</v>
      </c>
    </row>
    <row r="10" spans="1:10" ht="16.5" customHeight="1">
      <c r="A10" s="248"/>
      <c r="B10" s="263"/>
      <c r="C10" s="237" t="s">
        <v>38</v>
      </c>
      <c r="D10" s="238" t="s">
        <v>52</v>
      </c>
      <c r="E10" s="238"/>
      <c r="F10" s="238"/>
      <c r="G10" s="23">
        <f>G12+G14+G16</f>
        <v>350745</v>
      </c>
      <c r="H10" s="23">
        <f>H12+H14+H16</f>
        <v>559388</v>
      </c>
      <c r="I10" s="31">
        <f t="shared" si="0"/>
        <v>59.48566622475019</v>
      </c>
      <c r="J10" s="30">
        <f t="shared" si="1"/>
        <v>208643</v>
      </c>
    </row>
    <row r="11" spans="1:10" ht="15.75" customHeight="1">
      <c r="A11" s="248"/>
      <c r="B11" s="263"/>
      <c r="C11" s="237"/>
      <c r="D11" s="258" t="s">
        <v>53</v>
      </c>
      <c r="E11" s="238" t="s">
        <v>54</v>
      </c>
      <c r="F11" s="238"/>
      <c r="G11" s="23">
        <f>G13+G15+G17</f>
        <v>253150</v>
      </c>
      <c r="H11" s="23">
        <f>H13+H15+H17</f>
        <v>425572</v>
      </c>
      <c r="I11" s="31">
        <f t="shared" si="0"/>
        <v>68.1106063598657</v>
      </c>
      <c r="J11" s="30">
        <f t="shared" si="1"/>
        <v>172422</v>
      </c>
    </row>
    <row r="12" spans="1:10" ht="16.5" customHeight="1">
      <c r="A12" s="248"/>
      <c r="B12" s="263"/>
      <c r="C12" s="237"/>
      <c r="D12" s="258"/>
      <c r="E12" s="238" t="s">
        <v>51</v>
      </c>
      <c r="F12" s="12" t="s">
        <v>60</v>
      </c>
      <c r="G12" s="23">
        <v>40773</v>
      </c>
      <c r="H12" s="23">
        <v>38769</v>
      </c>
      <c r="I12" s="31">
        <f t="shared" si="0"/>
        <v>-4.915017290854237</v>
      </c>
      <c r="J12" s="30">
        <f t="shared" si="1"/>
        <v>-2004</v>
      </c>
    </row>
    <row r="13" spans="1:10" ht="14.25" customHeight="1">
      <c r="A13" s="248"/>
      <c r="B13" s="263"/>
      <c r="C13" s="237"/>
      <c r="D13" s="258"/>
      <c r="E13" s="238"/>
      <c r="F13" s="12" t="s">
        <v>54</v>
      </c>
      <c r="G13" s="23">
        <v>24381</v>
      </c>
      <c r="H13" s="23">
        <v>24459</v>
      </c>
      <c r="I13" s="31">
        <f t="shared" si="0"/>
        <v>0.31992125015381134</v>
      </c>
      <c r="J13" s="30">
        <f t="shared" si="1"/>
        <v>78</v>
      </c>
    </row>
    <row r="14" spans="1:10" ht="16.5" customHeight="1">
      <c r="A14" s="248"/>
      <c r="B14" s="263"/>
      <c r="C14" s="237"/>
      <c r="D14" s="258"/>
      <c r="E14" s="238" t="s">
        <v>55</v>
      </c>
      <c r="F14" s="12" t="s">
        <v>60</v>
      </c>
      <c r="G14" s="23">
        <v>309818</v>
      </c>
      <c r="H14" s="23">
        <v>520552</v>
      </c>
      <c r="I14" s="31">
        <f t="shared" si="0"/>
        <v>68.01864320342912</v>
      </c>
      <c r="J14" s="30">
        <f t="shared" si="1"/>
        <v>210734</v>
      </c>
    </row>
    <row r="15" spans="1:10" ht="14.25" customHeight="1">
      <c r="A15" s="248"/>
      <c r="B15" s="263"/>
      <c r="C15" s="237"/>
      <c r="D15" s="258"/>
      <c r="E15" s="238"/>
      <c r="F15" s="12" t="s">
        <v>54</v>
      </c>
      <c r="G15" s="23">
        <v>228700</v>
      </c>
      <c r="H15" s="23">
        <v>401089</v>
      </c>
      <c r="I15" s="31">
        <f t="shared" si="0"/>
        <v>75.37778749453432</v>
      </c>
      <c r="J15" s="30">
        <f t="shared" si="1"/>
        <v>172389</v>
      </c>
    </row>
    <row r="16" spans="1:10" ht="15.75" customHeight="1">
      <c r="A16" s="248"/>
      <c r="B16" s="263"/>
      <c r="C16" s="237"/>
      <c r="D16" s="258"/>
      <c r="E16" s="238" t="s">
        <v>56</v>
      </c>
      <c r="F16" s="12" t="s">
        <v>60</v>
      </c>
      <c r="G16" s="23">
        <v>154</v>
      </c>
      <c r="H16" s="23">
        <v>67</v>
      </c>
      <c r="I16" s="31">
        <f t="shared" si="0"/>
        <v>-56.493506493506494</v>
      </c>
      <c r="J16" s="30">
        <f t="shared" si="1"/>
        <v>-87</v>
      </c>
    </row>
    <row r="17" spans="1:10" ht="14.25" customHeight="1">
      <c r="A17" s="248"/>
      <c r="B17" s="263"/>
      <c r="C17" s="237"/>
      <c r="D17" s="258"/>
      <c r="E17" s="238"/>
      <c r="F17" s="12" t="s">
        <v>54</v>
      </c>
      <c r="G17" s="23">
        <v>69</v>
      </c>
      <c r="H17" s="23">
        <v>24</v>
      </c>
      <c r="I17" s="31">
        <f t="shared" si="0"/>
        <v>-65.21739130434783</v>
      </c>
      <c r="J17" s="30">
        <f t="shared" si="1"/>
        <v>-45</v>
      </c>
    </row>
    <row r="18" spans="1:10" ht="16.5" customHeight="1">
      <c r="A18" s="248"/>
      <c r="B18" s="263"/>
      <c r="C18" s="244" t="s">
        <v>39</v>
      </c>
      <c r="D18" s="238" t="s">
        <v>52</v>
      </c>
      <c r="E18" s="238"/>
      <c r="F18" s="238"/>
      <c r="G18" s="23">
        <f>G20+G22</f>
        <v>954197</v>
      </c>
      <c r="H18" s="23">
        <f>H20+H22</f>
        <v>1199350</v>
      </c>
      <c r="I18" s="31">
        <f t="shared" si="0"/>
        <v>25.69207406856235</v>
      </c>
      <c r="J18" s="30"/>
    </row>
    <row r="19" spans="1:10" ht="14.25" customHeight="1">
      <c r="A19" s="248"/>
      <c r="B19" s="263"/>
      <c r="C19" s="245"/>
      <c r="D19" s="258" t="s">
        <v>53</v>
      </c>
      <c r="E19" s="238" t="s">
        <v>54</v>
      </c>
      <c r="F19" s="238"/>
      <c r="G19" s="23">
        <f>G21+G23</f>
        <v>797849</v>
      </c>
      <c r="H19" s="23">
        <f>H21+H23</f>
        <v>1020676</v>
      </c>
      <c r="I19" s="31">
        <f t="shared" si="0"/>
        <v>27.92846766744084</v>
      </c>
      <c r="J19" s="30"/>
    </row>
    <row r="20" spans="1:10" ht="16.5" customHeight="1">
      <c r="A20" s="248"/>
      <c r="B20" s="263"/>
      <c r="C20" s="245"/>
      <c r="D20" s="258"/>
      <c r="E20" s="238" t="s">
        <v>51</v>
      </c>
      <c r="F20" s="12" t="s">
        <v>60</v>
      </c>
      <c r="G20" s="23">
        <v>953734</v>
      </c>
      <c r="H20" s="23">
        <v>1198938</v>
      </c>
      <c r="I20" s="31">
        <f t="shared" si="0"/>
        <v>25.70989395366003</v>
      </c>
      <c r="J20" s="30"/>
    </row>
    <row r="21" spans="1:10" ht="12.75">
      <c r="A21" s="248"/>
      <c r="B21" s="263"/>
      <c r="C21" s="245"/>
      <c r="D21" s="258"/>
      <c r="E21" s="238"/>
      <c r="F21" s="12" t="s">
        <v>54</v>
      </c>
      <c r="G21" s="23">
        <v>746412</v>
      </c>
      <c r="H21" s="23">
        <v>961625</v>
      </c>
      <c r="I21" s="31">
        <f t="shared" si="0"/>
        <v>28.83300375663842</v>
      </c>
      <c r="J21" s="30"/>
    </row>
    <row r="22" spans="1:10" ht="16.5" customHeight="1">
      <c r="A22" s="248"/>
      <c r="B22" s="263"/>
      <c r="C22" s="245"/>
      <c r="D22" s="258"/>
      <c r="E22" s="238" t="s">
        <v>57</v>
      </c>
      <c r="F22" s="12" t="s">
        <v>60</v>
      </c>
      <c r="G22" s="24">
        <v>463</v>
      </c>
      <c r="H22" s="23">
        <v>412</v>
      </c>
      <c r="I22" s="31">
        <f t="shared" si="0"/>
        <v>-11.015118790496757</v>
      </c>
      <c r="J22" s="30">
        <f>SUM(H22-G20)</f>
        <v>-953322</v>
      </c>
    </row>
    <row r="23" spans="1:10" ht="14.25" customHeight="1">
      <c r="A23" s="248"/>
      <c r="B23" s="263"/>
      <c r="C23" s="246"/>
      <c r="D23" s="258"/>
      <c r="E23" s="238"/>
      <c r="F23" s="12" t="s">
        <v>54</v>
      </c>
      <c r="G23" s="24">
        <v>51437</v>
      </c>
      <c r="H23" s="23">
        <v>59051</v>
      </c>
      <c r="I23" s="31">
        <f t="shared" si="0"/>
        <v>14.802574022590747</v>
      </c>
      <c r="J23" s="30">
        <f>SUM(H23-G21)</f>
        <v>-687361</v>
      </c>
    </row>
    <row r="24" spans="1:10" ht="24" customHeight="1">
      <c r="A24" s="248"/>
      <c r="B24" s="263"/>
      <c r="C24" s="237" t="s">
        <v>40</v>
      </c>
      <c r="D24" s="238" t="s">
        <v>51</v>
      </c>
      <c r="E24" s="238"/>
      <c r="F24" s="12" t="s">
        <v>60</v>
      </c>
      <c r="G24" s="23">
        <v>853217</v>
      </c>
      <c r="H24" s="23">
        <v>910516</v>
      </c>
      <c r="I24" s="31">
        <f t="shared" si="0"/>
        <v>6.715642093394763</v>
      </c>
      <c r="J24" s="30">
        <f>SUM(H24-G24)</f>
        <v>57299</v>
      </c>
    </row>
    <row r="25" spans="1:10" ht="16.5" customHeight="1">
      <c r="A25" s="248"/>
      <c r="B25" s="263"/>
      <c r="C25" s="237"/>
      <c r="D25" s="238"/>
      <c r="E25" s="238"/>
      <c r="F25" s="12" t="s">
        <v>54</v>
      </c>
      <c r="G25" s="23">
        <v>842933</v>
      </c>
      <c r="H25" s="23">
        <v>899133</v>
      </c>
      <c r="I25" s="31">
        <f t="shared" si="0"/>
        <v>6.667196562478878</v>
      </c>
      <c r="J25" s="30">
        <f>SUM(H25-G25)</f>
        <v>56200</v>
      </c>
    </row>
    <row r="26" spans="1:10" ht="16.5" customHeight="1">
      <c r="A26" s="248"/>
      <c r="B26" s="263"/>
      <c r="C26" s="244" t="s">
        <v>41</v>
      </c>
      <c r="D26" s="238" t="s">
        <v>52</v>
      </c>
      <c r="E26" s="238"/>
      <c r="F26" s="238"/>
      <c r="G26" s="23">
        <f>G28+G30</f>
        <v>110080</v>
      </c>
      <c r="H26" s="23">
        <f>H28+H30</f>
        <v>113635</v>
      </c>
      <c r="I26" s="31">
        <f t="shared" si="0"/>
        <v>3.2294694767441854</v>
      </c>
      <c r="J26" s="30"/>
    </row>
    <row r="27" spans="1:10" ht="14.25" customHeight="1">
      <c r="A27" s="248"/>
      <c r="B27" s="263"/>
      <c r="C27" s="245"/>
      <c r="D27" s="239" t="s">
        <v>53</v>
      </c>
      <c r="E27" s="234" t="s">
        <v>54</v>
      </c>
      <c r="F27" s="236"/>
      <c r="G27" s="23">
        <f>G29+G31</f>
        <v>66231</v>
      </c>
      <c r="H27" s="23">
        <f>H29+H31</f>
        <v>64311</v>
      </c>
      <c r="I27" s="31">
        <f t="shared" si="0"/>
        <v>-2.898944602980478</v>
      </c>
      <c r="J27" s="30"/>
    </row>
    <row r="28" spans="1:10" ht="18.75" customHeight="1">
      <c r="A28" s="248"/>
      <c r="B28" s="263"/>
      <c r="C28" s="245"/>
      <c r="D28" s="240"/>
      <c r="E28" s="242" t="s">
        <v>58</v>
      </c>
      <c r="F28" s="12" t="s">
        <v>60</v>
      </c>
      <c r="G28" s="23">
        <v>109617</v>
      </c>
      <c r="H28" s="23">
        <v>113130</v>
      </c>
      <c r="I28" s="31">
        <f t="shared" si="0"/>
        <v>3.2047948767070835</v>
      </c>
      <c r="J28" s="30"/>
    </row>
    <row r="29" spans="1:10" ht="14.25" customHeight="1">
      <c r="A29" s="248"/>
      <c r="B29" s="263"/>
      <c r="C29" s="245"/>
      <c r="D29" s="240"/>
      <c r="E29" s="243"/>
      <c r="F29" s="12" t="s">
        <v>54</v>
      </c>
      <c r="G29" s="23">
        <v>65768</v>
      </c>
      <c r="H29" s="23">
        <v>63806</v>
      </c>
      <c r="I29" s="31">
        <f t="shared" si="0"/>
        <v>-2.983213720958517</v>
      </c>
      <c r="J29" s="30"/>
    </row>
    <row r="30" spans="1:10" ht="17.25" customHeight="1">
      <c r="A30" s="248"/>
      <c r="B30" s="263"/>
      <c r="C30" s="245"/>
      <c r="D30" s="240"/>
      <c r="E30" s="242" t="s">
        <v>59</v>
      </c>
      <c r="F30" s="12" t="s">
        <v>60</v>
      </c>
      <c r="G30" s="23">
        <v>463</v>
      </c>
      <c r="H30" s="23">
        <v>505</v>
      </c>
      <c r="I30" s="31">
        <f t="shared" si="0"/>
        <v>9.071274298056167</v>
      </c>
      <c r="J30" s="30">
        <f>SUM(H30-G30)</f>
        <v>42</v>
      </c>
    </row>
    <row r="31" spans="1:10" ht="14.25" customHeight="1">
      <c r="A31" s="249"/>
      <c r="B31" s="264"/>
      <c r="C31" s="246"/>
      <c r="D31" s="241"/>
      <c r="E31" s="243"/>
      <c r="F31" s="12" t="s">
        <v>54</v>
      </c>
      <c r="G31" s="23">
        <v>463</v>
      </c>
      <c r="H31" s="23">
        <v>505</v>
      </c>
      <c r="I31" s="31">
        <f t="shared" si="0"/>
        <v>9.071274298056167</v>
      </c>
      <c r="J31" s="30">
        <f>SUM(H31-G31)</f>
        <v>42</v>
      </c>
    </row>
    <row r="32" spans="1:10" ht="21" customHeight="1">
      <c r="A32" s="252">
        <v>2</v>
      </c>
      <c r="B32" s="257" t="s">
        <v>33</v>
      </c>
      <c r="C32" s="257"/>
      <c r="D32" s="257"/>
      <c r="E32" s="257"/>
      <c r="F32" s="257"/>
      <c r="G32" s="26">
        <f>SUM(G33:G37)</f>
        <v>278457</v>
      </c>
      <c r="H32" s="26">
        <f>SUM(H33:H37)</f>
        <v>332130</v>
      </c>
      <c r="I32" s="31">
        <f t="shared" si="0"/>
        <v>19.275148407114926</v>
      </c>
      <c r="J32" s="30">
        <f>SUM(H32-G32)</f>
        <v>53673</v>
      </c>
    </row>
    <row r="33" spans="1:10" ht="18" customHeight="1">
      <c r="A33" s="252"/>
      <c r="B33" s="242" t="s">
        <v>34</v>
      </c>
      <c r="C33" s="230" t="s">
        <v>42</v>
      </c>
      <c r="D33" s="231"/>
      <c r="E33" s="231"/>
      <c r="F33" s="232"/>
      <c r="G33" s="23">
        <v>52814</v>
      </c>
      <c r="H33" s="23">
        <v>54776</v>
      </c>
      <c r="I33" s="31">
        <f t="shared" si="0"/>
        <v>3.714924073162422</v>
      </c>
      <c r="J33" s="30">
        <f>SUM(H33-G33)</f>
        <v>1962</v>
      </c>
    </row>
    <row r="34" spans="1:10" ht="16.5" customHeight="1">
      <c r="A34" s="252"/>
      <c r="B34" s="266"/>
      <c r="C34" s="230" t="s">
        <v>43</v>
      </c>
      <c r="D34" s="231"/>
      <c r="E34" s="231"/>
      <c r="F34" s="232"/>
      <c r="G34" s="23">
        <v>105107</v>
      </c>
      <c r="H34" s="23">
        <v>141840</v>
      </c>
      <c r="I34" s="31">
        <f t="shared" si="0"/>
        <v>34.948195648244166</v>
      </c>
      <c r="J34" s="30"/>
    </row>
    <row r="35" spans="1:10" ht="16.5" customHeight="1">
      <c r="A35" s="252"/>
      <c r="B35" s="266"/>
      <c r="C35" s="230" t="s">
        <v>44</v>
      </c>
      <c r="D35" s="231"/>
      <c r="E35" s="231"/>
      <c r="F35" s="232"/>
      <c r="G35" s="23">
        <v>74613</v>
      </c>
      <c r="H35" s="23">
        <v>83558</v>
      </c>
      <c r="I35" s="31">
        <f t="shared" si="0"/>
        <v>11.988527468403618</v>
      </c>
      <c r="J35" s="30">
        <f>SUM(H35-G35)</f>
        <v>8945</v>
      </c>
    </row>
    <row r="36" spans="1:10" ht="16.5" customHeight="1">
      <c r="A36" s="252"/>
      <c r="B36" s="266"/>
      <c r="C36" s="230" t="s">
        <v>45</v>
      </c>
      <c r="D36" s="231"/>
      <c r="E36" s="231"/>
      <c r="F36" s="232"/>
      <c r="G36" s="23">
        <v>23138</v>
      </c>
      <c r="H36" s="23">
        <v>27555</v>
      </c>
      <c r="I36" s="31">
        <f t="shared" si="0"/>
        <v>19.089808972253437</v>
      </c>
      <c r="J36" s="30">
        <f>SUM(H36-G36)</f>
        <v>4417</v>
      </c>
    </row>
    <row r="37" spans="1:10" ht="17.25" customHeight="1">
      <c r="A37" s="252"/>
      <c r="B37" s="243"/>
      <c r="C37" s="233" t="s">
        <v>46</v>
      </c>
      <c r="D37" s="233"/>
      <c r="E37" s="233"/>
      <c r="F37" s="233"/>
      <c r="G37" s="23">
        <v>22785</v>
      </c>
      <c r="H37" s="23">
        <v>24401</v>
      </c>
      <c r="I37" s="31">
        <f t="shared" si="0"/>
        <v>7.092385341233268</v>
      </c>
      <c r="J37" s="30">
        <f>SUM(H37-G37)</f>
        <v>1616</v>
      </c>
    </row>
    <row r="38" spans="1:10" ht="36" customHeight="1">
      <c r="A38" s="13">
        <v>3</v>
      </c>
      <c r="B38" s="259" t="s">
        <v>35</v>
      </c>
      <c r="C38" s="260"/>
      <c r="D38" s="260"/>
      <c r="E38" s="260"/>
      <c r="F38" s="261"/>
      <c r="G38" s="25">
        <v>174512</v>
      </c>
      <c r="H38" s="26">
        <v>170535</v>
      </c>
      <c r="I38" s="31">
        <f t="shared" si="0"/>
        <v>-2.278926377555706</v>
      </c>
      <c r="J38" s="30">
        <f>SUM(H38-G49)</f>
        <v>170387</v>
      </c>
    </row>
    <row r="39" spans="1:10" ht="35.25" customHeight="1">
      <c r="A39" s="252">
        <v>4</v>
      </c>
      <c r="B39" s="267" t="s">
        <v>36</v>
      </c>
      <c r="C39" s="267"/>
      <c r="D39" s="267"/>
      <c r="E39" s="267"/>
      <c r="F39" s="267"/>
      <c r="G39" s="26">
        <f>G40+G44+G47+G50</f>
        <v>4379</v>
      </c>
      <c r="H39" s="26">
        <f>H40+H44+H47+H50</f>
        <v>4211</v>
      </c>
      <c r="I39" s="31">
        <f t="shared" si="0"/>
        <v>-3.836492349851568</v>
      </c>
      <c r="J39" s="30">
        <f>SUM(H39-G39)</f>
        <v>-168</v>
      </c>
    </row>
    <row r="40" spans="1:10" ht="16.5" customHeight="1">
      <c r="A40" s="252"/>
      <c r="B40" s="265" t="s">
        <v>34</v>
      </c>
      <c r="C40" s="238" t="s">
        <v>47</v>
      </c>
      <c r="D40" s="234" t="s">
        <v>52</v>
      </c>
      <c r="E40" s="235"/>
      <c r="F40" s="236"/>
      <c r="G40" s="23">
        <f>SUM(G41:G43)</f>
        <v>1376</v>
      </c>
      <c r="H40" s="23">
        <f>SUM(H41:H43)</f>
        <v>768</v>
      </c>
      <c r="I40" s="31">
        <f t="shared" si="0"/>
        <v>-44.18604651162791</v>
      </c>
      <c r="J40" s="30">
        <f>SUM(H40-G40)</f>
        <v>-608</v>
      </c>
    </row>
    <row r="41" spans="1:10" ht="16.5" customHeight="1">
      <c r="A41" s="252"/>
      <c r="B41" s="265"/>
      <c r="C41" s="238"/>
      <c r="D41" s="268" t="s">
        <v>53</v>
      </c>
      <c r="E41" s="269"/>
      <c r="F41" s="20" t="s">
        <v>61</v>
      </c>
      <c r="G41" s="23">
        <v>174</v>
      </c>
      <c r="H41" s="23">
        <v>67</v>
      </c>
      <c r="I41" s="31">
        <f t="shared" si="0"/>
        <v>-61.49425287356322</v>
      </c>
      <c r="J41" s="30">
        <f>SUM(H41-G41)</f>
        <v>-107</v>
      </c>
    </row>
    <row r="42" spans="1:10" ht="15.75" customHeight="1">
      <c r="A42" s="252"/>
      <c r="B42" s="265"/>
      <c r="C42" s="238"/>
      <c r="D42" s="270"/>
      <c r="E42" s="271"/>
      <c r="F42" s="20" t="s">
        <v>55</v>
      </c>
      <c r="G42" s="23">
        <v>710</v>
      </c>
      <c r="H42" s="23">
        <v>544</v>
      </c>
      <c r="I42" s="31">
        <f t="shared" si="0"/>
        <v>-23.380281690140848</v>
      </c>
      <c r="J42" s="30"/>
    </row>
    <row r="43" spans="1:10" ht="15" customHeight="1">
      <c r="A43" s="252"/>
      <c r="B43" s="265"/>
      <c r="C43" s="238"/>
      <c r="D43" s="272"/>
      <c r="E43" s="273"/>
      <c r="F43" s="20" t="s">
        <v>56</v>
      </c>
      <c r="G43" s="23">
        <v>492</v>
      </c>
      <c r="H43" s="23">
        <v>157</v>
      </c>
      <c r="I43" s="31">
        <f t="shared" si="0"/>
        <v>-68.08943089430895</v>
      </c>
      <c r="J43" s="30">
        <f>SUM(H43-G43)</f>
        <v>-335</v>
      </c>
    </row>
    <row r="44" spans="1:10" ht="15.75" customHeight="1">
      <c r="A44" s="252"/>
      <c r="B44" s="265"/>
      <c r="C44" s="238" t="s">
        <v>48</v>
      </c>
      <c r="D44" s="234" t="s">
        <v>52</v>
      </c>
      <c r="E44" s="235"/>
      <c r="F44" s="236"/>
      <c r="G44" s="23">
        <f>SUM(G45:G46)</f>
        <v>301</v>
      </c>
      <c r="H44" s="23">
        <f>SUM(H45:H46)</f>
        <v>347</v>
      </c>
      <c r="I44" s="31">
        <f t="shared" si="0"/>
        <v>15.282392026578066</v>
      </c>
      <c r="J44" s="30"/>
    </row>
    <row r="45" spans="1:10" ht="18" customHeight="1">
      <c r="A45" s="252"/>
      <c r="B45" s="265"/>
      <c r="C45" s="238"/>
      <c r="D45" s="274" t="s">
        <v>53</v>
      </c>
      <c r="E45" s="275"/>
      <c r="F45" s="20" t="s">
        <v>58</v>
      </c>
      <c r="G45" s="23">
        <v>244</v>
      </c>
      <c r="H45" s="23">
        <v>270</v>
      </c>
      <c r="I45" s="31">
        <f t="shared" si="0"/>
        <v>10.655737704918039</v>
      </c>
      <c r="J45" s="30"/>
    </row>
    <row r="46" spans="1:10" ht="12.75" customHeight="1">
      <c r="A46" s="252"/>
      <c r="B46" s="265"/>
      <c r="C46" s="238"/>
      <c r="D46" s="276"/>
      <c r="E46" s="277"/>
      <c r="F46" s="21" t="s">
        <v>59</v>
      </c>
      <c r="G46" s="23">
        <v>57</v>
      </c>
      <c r="H46" s="23">
        <v>77</v>
      </c>
      <c r="I46" s="31">
        <f t="shared" si="0"/>
        <v>35.08771929824562</v>
      </c>
      <c r="J46" s="30"/>
    </row>
    <row r="47" spans="1:10" ht="15.75" customHeight="1">
      <c r="A47" s="252"/>
      <c r="B47" s="265"/>
      <c r="C47" s="238" t="s">
        <v>49</v>
      </c>
      <c r="D47" s="234" t="s">
        <v>52</v>
      </c>
      <c r="E47" s="235"/>
      <c r="F47" s="236"/>
      <c r="G47" s="23">
        <f>G48+G49</f>
        <v>1114</v>
      </c>
      <c r="H47" s="23">
        <f>H48+H49</f>
        <v>1238</v>
      </c>
      <c r="I47" s="31">
        <f t="shared" si="0"/>
        <v>11.1310592459605</v>
      </c>
      <c r="J47" s="30"/>
    </row>
    <row r="48" spans="1:10" ht="12.75">
      <c r="A48" s="252"/>
      <c r="B48" s="265"/>
      <c r="C48" s="238"/>
      <c r="D48" s="274" t="s">
        <v>53</v>
      </c>
      <c r="E48" s="275"/>
      <c r="F48" s="20" t="s">
        <v>51</v>
      </c>
      <c r="G48" s="23">
        <v>966</v>
      </c>
      <c r="H48" s="23">
        <v>1033</v>
      </c>
      <c r="I48" s="31">
        <f t="shared" si="0"/>
        <v>6.93581780538301</v>
      </c>
      <c r="J48" s="30"/>
    </row>
    <row r="49" spans="1:10" ht="12.75">
      <c r="A49" s="252"/>
      <c r="B49" s="265"/>
      <c r="C49" s="238"/>
      <c r="D49" s="276"/>
      <c r="E49" s="277"/>
      <c r="F49" s="21" t="s">
        <v>57</v>
      </c>
      <c r="G49" s="23">
        <v>148</v>
      </c>
      <c r="H49" s="23">
        <v>205</v>
      </c>
      <c r="I49" s="31">
        <f t="shared" si="0"/>
        <v>38.513513513513516</v>
      </c>
      <c r="J49" s="30"/>
    </row>
    <row r="50" spans="1:10" ht="15.75" customHeight="1">
      <c r="A50" s="252"/>
      <c r="B50" s="265"/>
      <c r="C50" s="238" t="s">
        <v>50</v>
      </c>
      <c r="D50" s="234" t="s">
        <v>52</v>
      </c>
      <c r="E50" s="235"/>
      <c r="F50" s="236"/>
      <c r="G50" s="23">
        <f>G51+G52</f>
        <v>1588</v>
      </c>
      <c r="H50" s="23">
        <f>H51+H52</f>
        <v>1858</v>
      </c>
      <c r="I50" s="31">
        <f t="shared" si="0"/>
        <v>17.00251889168767</v>
      </c>
      <c r="J50" s="30">
        <f>SUM(H50-G50)</f>
        <v>270</v>
      </c>
    </row>
    <row r="51" spans="1:10" ht="15" customHeight="1">
      <c r="A51" s="252"/>
      <c r="B51" s="265"/>
      <c r="C51" s="238"/>
      <c r="D51" s="274" t="s">
        <v>53</v>
      </c>
      <c r="E51" s="275"/>
      <c r="F51" s="20" t="s">
        <v>51</v>
      </c>
      <c r="G51" s="23">
        <v>1338</v>
      </c>
      <c r="H51" s="23">
        <v>1589</v>
      </c>
      <c r="I51" s="31">
        <f t="shared" si="0"/>
        <v>18.759342301943207</v>
      </c>
      <c r="J51" s="30">
        <f>SUM(H51-G51)</f>
        <v>251</v>
      </c>
    </row>
    <row r="52" spans="1:10" ht="12.75">
      <c r="A52" s="252"/>
      <c r="B52" s="265"/>
      <c r="C52" s="238"/>
      <c r="D52" s="276"/>
      <c r="E52" s="277"/>
      <c r="F52" s="21" t="s">
        <v>57</v>
      </c>
      <c r="G52" s="23">
        <v>250</v>
      </c>
      <c r="H52" s="23">
        <v>269</v>
      </c>
      <c r="I52" s="31">
        <f t="shared" si="0"/>
        <v>7.6000000000000085</v>
      </c>
      <c r="J52" s="30">
        <f>SUM(H52-G52)</f>
        <v>19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</sheetData>
  <sheetProtection/>
  <mergeCells count="57">
    <mergeCell ref="A32:A37"/>
    <mergeCell ref="B32:F32"/>
    <mergeCell ref="B33:B37"/>
    <mergeCell ref="C35:F35"/>
    <mergeCell ref="A39:A52"/>
    <mergeCell ref="B39:F39"/>
    <mergeCell ref="D41:E43"/>
    <mergeCell ref="D45:E46"/>
    <mergeCell ref="D48:E49"/>
    <mergeCell ref="D51:E52"/>
    <mergeCell ref="C47:C49"/>
    <mergeCell ref="B38:F38"/>
    <mergeCell ref="B8:B31"/>
    <mergeCell ref="D26:F26"/>
    <mergeCell ref="C10:C17"/>
    <mergeCell ref="B40:B52"/>
    <mergeCell ref="E14:E15"/>
    <mergeCell ref="C50:C52"/>
    <mergeCell ref="D50:F50"/>
    <mergeCell ref="D47:F47"/>
    <mergeCell ref="I4:I5"/>
    <mergeCell ref="B6:F6"/>
    <mergeCell ref="B7:F7"/>
    <mergeCell ref="C40:C43"/>
    <mergeCell ref="D11:D17"/>
    <mergeCell ref="D19:D23"/>
    <mergeCell ref="E19:F19"/>
    <mergeCell ref="E20:E21"/>
    <mergeCell ref="C26:C31"/>
    <mergeCell ref="C8:C9"/>
    <mergeCell ref="A7:A31"/>
    <mergeCell ref="A2:I2"/>
    <mergeCell ref="A4:A5"/>
    <mergeCell ref="B4:F5"/>
    <mergeCell ref="G4:G5"/>
    <mergeCell ref="H4:H5"/>
    <mergeCell ref="E16:E17"/>
    <mergeCell ref="D10:F10"/>
    <mergeCell ref="E11:F11"/>
    <mergeCell ref="E12:E13"/>
    <mergeCell ref="D8:E9"/>
    <mergeCell ref="C33:F33"/>
    <mergeCell ref="C34:F34"/>
    <mergeCell ref="E28:E29"/>
    <mergeCell ref="E30:E31"/>
    <mergeCell ref="C44:C46"/>
    <mergeCell ref="C18:C23"/>
    <mergeCell ref="E27:F27"/>
    <mergeCell ref="D18:F18"/>
    <mergeCell ref="D44:F44"/>
    <mergeCell ref="C36:F36"/>
    <mergeCell ref="C37:F37"/>
    <mergeCell ref="D40:F40"/>
    <mergeCell ref="C24:C25"/>
    <mergeCell ref="D24:E25"/>
    <mergeCell ref="E22:E23"/>
    <mergeCell ref="D27:D31"/>
  </mergeCells>
  <printOptions/>
  <pageMargins left="0.1968503937007874" right="0" top="0" bottom="0" header="0.11811023622047245" footer="0.11811023622047245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PageLayoutView="0" workbookViewId="0" topLeftCell="B1">
      <selection activeCell="A4" sqref="A4:Q4"/>
    </sheetView>
  </sheetViews>
  <sheetFormatPr defaultColWidth="9.140625" defaultRowHeight="12.75"/>
  <cols>
    <col min="1" max="1" width="2.00390625" style="0" hidden="1" customWidth="1"/>
    <col min="2" max="2" width="2.8515625" style="0" customWidth="1"/>
    <col min="3" max="3" width="16.7109375" style="0" customWidth="1"/>
    <col min="4" max="17" width="7.8515625" style="0" customWidth="1"/>
    <col min="18" max="18" width="0.42578125" style="0" customWidth="1"/>
    <col min="19" max="20" width="3.57421875" style="0" hidden="1" customWidth="1"/>
    <col min="21" max="22" width="0.71875" style="0" customWidth="1"/>
    <col min="23" max="23" width="0.85546875" style="0" customWidth="1"/>
    <col min="24" max="24" width="0.9921875" style="0" customWidth="1"/>
    <col min="25" max="27" width="0.85546875" style="0" customWidth="1"/>
    <col min="31" max="31" width="2.140625" style="0" customWidth="1"/>
    <col min="32" max="41" width="9.140625" style="0" hidden="1" customWidth="1"/>
  </cols>
  <sheetData>
    <row r="1" spans="2:16" ht="14.25" customHeight="1">
      <c r="B1" s="168"/>
      <c r="C1" s="168"/>
      <c r="P1" s="154" t="s">
        <v>387</v>
      </c>
    </row>
    <row r="2" spans="1:20" ht="27.75" customHeight="1">
      <c r="A2" s="283" t="s">
        <v>384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156"/>
      <c r="S2" s="156"/>
      <c r="T2" s="156"/>
    </row>
    <row r="3" spans="1:20" ht="0.75" customHeight="1" hidden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56"/>
      <c r="S3" s="156"/>
      <c r="T3" s="156"/>
    </row>
    <row r="4" spans="1:20" ht="16.5" customHeight="1">
      <c r="A4" s="341" t="s">
        <v>385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156"/>
      <c r="S4" s="156"/>
      <c r="T4" s="156"/>
    </row>
    <row r="5" spans="1:20" ht="57" customHeight="1">
      <c r="A5" s="130"/>
      <c r="B5" s="251" t="s">
        <v>28</v>
      </c>
      <c r="C5" s="330" t="s">
        <v>97</v>
      </c>
      <c r="D5" s="251" t="s">
        <v>386</v>
      </c>
      <c r="E5" s="251"/>
      <c r="F5" s="251" t="s">
        <v>380</v>
      </c>
      <c r="G5" s="251"/>
      <c r="H5" s="251"/>
      <c r="I5" s="251"/>
      <c r="J5" s="251" t="s">
        <v>381</v>
      </c>
      <c r="K5" s="251"/>
      <c r="L5" s="251"/>
      <c r="M5" s="251"/>
      <c r="N5" s="251" t="s">
        <v>382</v>
      </c>
      <c r="O5" s="251"/>
      <c r="P5" s="251"/>
      <c r="Q5" s="251"/>
      <c r="R5" s="155"/>
      <c r="S5" s="156"/>
      <c r="T5" s="156"/>
    </row>
    <row r="6" spans="1:20" ht="18" customHeight="1">
      <c r="A6" s="130"/>
      <c r="B6" s="251"/>
      <c r="C6" s="330"/>
      <c r="D6" s="267">
        <v>2020</v>
      </c>
      <c r="E6" s="267">
        <v>2021</v>
      </c>
      <c r="F6" s="267">
        <v>2020</v>
      </c>
      <c r="G6" s="267"/>
      <c r="H6" s="267">
        <v>2021</v>
      </c>
      <c r="I6" s="267"/>
      <c r="J6" s="267">
        <v>2020</v>
      </c>
      <c r="K6" s="267"/>
      <c r="L6" s="267">
        <v>2021</v>
      </c>
      <c r="M6" s="267"/>
      <c r="N6" s="267">
        <v>2020</v>
      </c>
      <c r="O6" s="267"/>
      <c r="P6" s="267">
        <v>2021</v>
      </c>
      <c r="Q6" s="267"/>
      <c r="R6" s="155"/>
      <c r="S6" s="156"/>
      <c r="T6" s="156"/>
    </row>
    <row r="7" spans="1:20" ht="31.5" customHeight="1">
      <c r="A7" s="130"/>
      <c r="B7" s="251"/>
      <c r="C7" s="330"/>
      <c r="D7" s="267"/>
      <c r="E7" s="267"/>
      <c r="F7" s="15" t="s">
        <v>339</v>
      </c>
      <c r="G7" s="174" t="s">
        <v>340</v>
      </c>
      <c r="H7" s="15" t="s">
        <v>339</v>
      </c>
      <c r="I7" s="174" t="s">
        <v>340</v>
      </c>
      <c r="J7" s="135" t="s">
        <v>339</v>
      </c>
      <c r="K7" s="174" t="s">
        <v>340</v>
      </c>
      <c r="L7" s="135" t="s">
        <v>339</v>
      </c>
      <c r="M7" s="174" t="s">
        <v>340</v>
      </c>
      <c r="N7" s="15" t="s">
        <v>339</v>
      </c>
      <c r="O7" s="174" t="s">
        <v>340</v>
      </c>
      <c r="P7" s="15" t="s">
        <v>339</v>
      </c>
      <c r="Q7" s="174" t="s">
        <v>340</v>
      </c>
      <c r="R7" s="155"/>
      <c r="S7" s="156"/>
      <c r="T7" s="156"/>
    </row>
    <row r="8" spans="1:20" ht="12" customHeight="1">
      <c r="A8" s="130"/>
      <c r="B8" s="149" t="s">
        <v>29</v>
      </c>
      <c r="C8" s="149" t="s">
        <v>31</v>
      </c>
      <c r="D8" s="149">
        <v>1</v>
      </c>
      <c r="E8" s="149">
        <v>2</v>
      </c>
      <c r="F8" s="149">
        <v>3</v>
      </c>
      <c r="G8" s="145">
        <v>4</v>
      </c>
      <c r="H8" s="149">
        <v>5</v>
      </c>
      <c r="I8" s="145">
        <v>6</v>
      </c>
      <c r="J8" s="149">
        <v>7</v>
      </c>
      <c r="K8" s="145">
        <v>8</v>
      </c>
      <c r="L8" s="149">
        <v>9</v>
      </c>
      <c r="M8" s="145">
        <v>10</v>
      </c>
      <c r="N8" s="149">
        <v>11</v>
      </c>
      <c r="O8" s="145">
        <v>12</v>
      </c>
      <c r="P8" s="149">
        <v>13</v>
      </c>
      <c r="Q8" s="145">
        <v>14</v>
      </c>
      <c r="R8" s="155"/>
      <c r="S8" s="156"/>
      <c r="T8" s="156"/>
    </row>
    <row r="9" spans="1:26" ht="12.75" customHeight="1">
      <c r="A9" s="130"/>
      <c r="B9" s="12">
        <v>1</v>
      </c>
      <c r="C9" s="146" t="s">
        <v>346</v>
      </c>
      <c r="D9" s="23"/>
      <c r="E9" s="23"/>
      <c r="F9" s="23"/>
      <c r="G9" s="114"/>
      <c r="H9" s="23"/>
      <c r="I9" s="114"/>
      <c r="J9" s="23"/>
      <c r="K9" s="114"/>
      <c r="L9" s="23"/>
      <c r="M9" s="114"/>
      <c r="N9" s="83"/>
      <c r="O9" s="114"/>
      <c r="P9" s="83"/>
      <c r="Q9" s="114"/>
      <c r="R9" s="155"/>
      <c r="S9" s="156"/>
      <c r="T9" s="156"/>
      <c r="U9" s="156"/>
      <c r="V9" s="156"/>
      <c r="W9" s="156"/>
      <c r="X9" s="175"/>
      <c r="Y9" s="175"/>
      <c r="Z9" s="175"/>
    </row>
    <row r="10" spans="1:26" ht="12.75" customHeight="1">
      <c r="A10" s="130"/>
      <c r="B10" s="12">
        <v>2</v>
      </c>
      <c r="C10" s="146" t="s">
        <v>312</v>
      </c>
      <c r="D10" s="23">
        <v>862</v>
      </c>
      <c r="E10" s="23">
        <v>1949</v>
      </c>
      <c r="F10" s="23">
        <v>44</v>
      </c>
      <c r="G10" s="114">
        <f aca="true" t="shared" si="0" ref="G10:G34">IF(D10=0,0,F10/D10*100)</f>
        <v>5.104408352668213</v>
      </c>
      <c r="H10" s="23">
        <v>85</v>
      </c>
      <c r="I10" s="114">
        <f aca="true" t="shared" si="1" ref="I10:I34">IF(E10=0,"0",H10/E10*100)</f>
        <v>4.361210877373011</v>
      </c>
      <c r="J10" s="23">
        <v>4</v>
      </c>
      <c r="K10" s="114">
        <f aca="true" t="shared" si="2" ref="K10:K34">IF(D10=0,0,J10/D10*100)</f>
        <v>0.46403712296983757</v>
      </c>
      <c r="L10" s="23">
        <v>2</v>
      </c>
      <c r="M10" s="114">
        <f aca="true" t="shared" si="3" ref="M10:M34">IF(E10=0,"0",L10/E10*100)</f>
        <v>0.1026167265264238</v>
      </c>
      <c r="N10" s="83">
        <f aca="true" t="shared" si="4" ref="N10:N34">F10+J10</f>
        <v>48</v>
      </c>
      <c r="O10" s="114">
        <f aca="true" t="shared" si="5" ref="O10:O34">IF(D10=0,0,N10/D10*100)</f>
        <v>5.56844547563805</v>
      </c>
      <c r="P10" s="83">
        <f aca="true" t="shared" si="6" ref="P10:P34">H10+L10</f>
        <v>87</v>
      </c>
      <c r="Q10" s="114">
        <f aca="true" t="shared" si="7" ref="Q10:Q34">IF(E10=0,"0",P10/E10*100)</f>
        <v>4.463827603899436</v>
      </c>
      <c r="R10" s="155">
        <f aca="true" t="shared" si="8" ref="R10:R34">IF(D10=0,0,SUM(F10*100/D10))</f>
        <v>5.104408352668213</v>
      </c>
      <c r="S10" s="156">
        <f aca="true" t="shared" si="9" ref="S10:S36">IF(E10=0,0,SUM(H10*100/E10))</f>
        <v>4.361210877373011</v>
      </c>
      <c r="T10" s="156">
        <f aca="true" t="shared" si="10" ref="T10:T36">IF(D10=0,0,SUM(J10*100/D10))</f>
        <v>0.46403712296983757</v>
      </c>
      <c r="U10" s="156">
        <f aca="true" t="shared" si="11" ref="U10:U36">IF(E10=0,0,SUM(L10*100/E10))</f>
        <v>0.10261672652642381</v>
      </c>
      <c r="V10" s="156">
        <f aca="true" t="shared" si="12" ref="V10:V36">IF(D10=0,0,SUM(N10*100/D10))</f>
        <v>5.568445475638051</v>
      </c>
      <c r="W10" s="156">
        <f aca="true" t="shared" si="13" ref="W10:W36">IF(E10=0,0,SUM(P10*100/E10))</f>
        <v>4.463827603899436</v>
      </c>
      <c r="X10" s="175"/>
      <c r="Y10" s="175"/>
      <c r="Z10" s="175"/>
    </row>
    <row r="11" spans="1:26" ht="12.75" customHeight="1">
      <c r="A11" s="130"/>
      <c r="B11" s="12">
        <v>3</v>
      </c>
      <c r="C11" s="146" t="s">
        <v>313</v>
      </c>
      <c r="D11" s="23">
        <v>1134</v>
      </c>
      <c r="E11" s="23">
        <v>1937</v>
      </c>
      <c r="F11" s="23">
        <v>70</v>
      </c>
      <c r="G11" s="114">
        <f t="shared" si="0"/>
        <v>6.172839506172839</v>
      </c>
      <c r="H11" s="23">
        <v>57</v>
      </c>
      <c r="I11" s="114">
        <f t="shared" si="1"/>
        <v>2.942694889003614</v>
      </c>
      <c r="J11" s="23"/>
      <c r="K11" s="114">
        <f t="shared" si="2"/>
        <v>0</v>
      </c>
      <c r="L11" s="23">
        <v>1</v>
      </c>
      <c r="M11" s="114">
        <f t="shared" si="3"/>
        <v>0.05162622612287042</v>
      </c>
      <c r="N11" s="83">
        <f t="shared" si="4"/>
        <v>70</v>
      </c>
      <c r="O11" s="114">
        <f t="shared" si="5"/>
        <v>6.172839506172839</v>
      </c>
      <c r="P11" s="83">
        <f t="shared" si="6"/>
        <v>58</v>
      </c>
      <c r="Q11" s="114">
        <f t="shared" si="7"/>
        <v>2.994321115126484</v>
      </c>
      <c r="R11" s="155">
        <f t="shared" si="8"/>
        <v>6.172839506172839</v>
      </c>
      <c r="S11" s="156">
        <f t="shared" si="9"/>
        <v>2.9426948890036138</v>
      </c>
      <c r="T11" s="156">
        <f t="shared" si="10"/>
        <v>0</v>
      </c>
      <c r="U11" s="156">
        <f t="shared" si="11"/>
        <v>0.05162622612287042</v>
      </c>
      <c r="V11" s="156">
        <f t="shared" si="12"/>
        <v>6.172839506172839</v>
      </c>
      <c r="W11" s="156">
        <f t="shared" si="13"/>
        <v>2.994321115126484</v>
      </c>
      <c r="X11" s="175"/>
      <c r="Y11" s="175"/>
      <c r="Z11" s="175"/>
    </row>
    <row r="12" spans="1:26" ht="12.75" customHeight="1">
      <c r="A12" s="130"/>
      <c r="B12" s="12">
        <v>4</v>
      </c>
      <c r="C12" s="146" t="s">
        <v>314</v>
      </c>
      <c r="D12" s="23">
        <v>4871</v>
      </c>
      <c r="E12" s="23">
        <v>5983</v>
      </c>
      <c r="F12" s="23">
        <v>236</v>
      </c>
      <c r="G12" s="114">
        <f t="shared" si="0"/>
        <v>4.845001026483269</v>
      </c>
      <c r="H12" s="23">
        <v>297</v>
      </c>
      <c r="I12" s="114">
        <f t="shared" si="1"/>
        <v>4.9640648504094935</v>
      </c>
      <c r="J12" s="23">
        <v>4</v>
      </c>
      <c r="K12" s="114">
        <f t="shared" si="2"/>
        <v>0.0821186614658181</v>
      </c>
      <c r="L12" s="23">
        <v>6</v>
      </c>
      <c r="M12" s="114">
        <f t="shared" si="3"/>
        <v>0.10028413839211098</v>
      </c>
      <c r="N12" s="83">
        <f t="shared" si="4"/>
        <v>240</v>
      </c>
      <c r="O12" s="114">
        <f t="shared" si="5"/>
        <v>4.927119687949086</v>
      </c>
      <c r="P12" s="83">
        <f t="shared" si="6"/>
        <v>303</v>
      </c>
      <c r="Q12" s="114">
        <f t="shared" si="7"/>
        <v>5.064348988801604</v>
      </c>
      <c r="R12" s="155">
        <f t="shared" si="8"/>
        <v>4.845001026483268</v>
      </c>
      <c r="S12" s="156">
        <f t="shared" si="9"/>
        <v>4.9640648504094935</v>
      </c>
      <c r="T12" s="156">
        <f t="shared" si="10"/>
        <v>0.0821186614658181</v>
      </c>
      <c r="U12" s="156">
        <f t="shared" si="11"/>
        <v>0.10028413839211098</v>
      </c>
      <c r="V12" s="156">
        <f t="shared" si="12"/>
        <v>4.927119687949086</v>
      </c>
      <c r="W12" s="156">
        <f t="shared" si="13"/>
        <v>5.064348988801605</v>
      </c>
      <c r="X12" s="175"/>
      <c r="Y12" s="175"/>
      <c r="Z12" s="175"/>
    </row>
    <row r="13" spans="1:26" ht="12.75" customHeight="1">
      <c r="A13" s="130"/>
      <c r="B13" s="12">
        <v>5</v>
      </c>
      <c r="C13" s="146" t="s">
        <v>315</v>
      </c>
      <c r="D13" s="23">
        <v>2855</v>
      </c>
      <c r="E13" s="23">
        <v>4035</v>
      </c>
      <c r="F13" s="23">
        <v>121</v>
      </c>
      <c r="G13" s="114">
        <f t="shared" si="0"/>
        <v>4.238178633975482</v>
      </c>
      <c r="H13" s="23">
        <v>134</v>
      </c>
      <c r="I13" s="114">
        <f t="shared" si="1"/>
        <v>3.32094175960347</v>
      </c>
      <c r="J13" s="23">
        <v>3</v>
      </c>
      <c r="K13" s="114">
        <f t="shared" si="2"/>
        <v>0.10507880910683014</v>
      </c>
      <c r="L13" s="23">
        <v>2</v>
      </c>
      <c r="M13" s="114">
        <f t="shared" si="3"/>
        <v>0.04956629491945477</v>
      </c>
      <c r="N13" s="83">
        <f t="shared" si="4"/>
        <v>124</v>
      </c>
      <c r="O13" s="114">
        <f t="shared" si="5"/>
        <v>4.343257443082312</v>
      </c>
      <c r="P13" s="83">
        <f t="shared" si="6"/>
        <v>136</v>
      </c>
      <c r="Q13" s="114">
        <f t="shared" si="7"/>
        <v>3.370508054522924</v>
      </c>
      <c r="R13" s="155">
        <f t="shared" si="8"/>
        <v>4.2381786339754814</v>
      </c>
      <c r="S13" s="156">
        <f t="shared" si="9"/>
        <v>3.32094175960347</v>
      </c>
      <c r="T13" s="156">
        <f t="shared" si="10"/>
        <v>0.10507880910683012</v>
      </c>
      <c r="U13" s="156">
        <f t="shared" si="11"/>
        <v>0.04956629491945477</v>
      </c>
      <c r="V13" s="156">
        <f t="shared" si="12"/>
        <v>4.343257443082312</v>
      </c>
      <c r="W13" s="156">
        <f t="shared" si="13"/>
        <v>3.3705080545229245</v>
      </c>
      <c r="X13" s="175"/>
      <c r="Y13" s="175"/>
      <c r="Z13" s="175"/>
    </row>
    <row r="14" spans="1:23" ht="12.75" customHeight="1">
      <c r="A14" s="130"/>
      <c r="B14" s="12">
        <v>6</v>
      </c>
      <c r="C14" s="146" t="s">
        <v>316</v>
      </c>
      <c r="D14" s="23">
        <v>3416</v>
      </c>
      <c r="E14" s="23">
        <v>3449</v>
      </c>
      <c r="F14" s="23">
        <v>82</v>
      </c>
      <c r="G14" s="114">
        <f t="shared" si="0"/>
        <v>2.4004683840749412</v>
      </c>
      <c r="H14" s="23">
        <v>74</v>
      </c>
      <c r="I14" s="114">
        <f t="shared" si="1"/>
        <v>2.14554943461873</v>
      </c>
      <c r="J14" s="23">
        <v>2</v>
      </c>
      <c r="K14" s="114">
        <f t="shared" si="2"/>
        <v>0.0585480093676815</v>
      </c>
      <c r="L14" s="23">
        <v>4</v>
      </c>
      <c r="M14" s="114">
        <f t="shared" si="3"/>
        <v>0.11597564511452595</v>
      </c>
      <c r="N14" s="83">
        <f t="shared" si="4"/>
        <v>84</v>
      </c>
      <c r="O14" s="114">
        <f t="shared" si="5"/>
        <v>2.459016393442623</v>
      </c>
      <c r="P14" s="83">
        <f t="shared" si="6"/>
        <v>78</v>
      </c>
      <c r="Q14" s="114">
        <f t="shared" si="7"/>
        <v>2.2615250797332562</v>
      </c>
      <c r="R14" s="155">
        <f t="shared" si="8"/>
        <v>2.4004683840749412</v>
      </c>
      <c r="S14" s="156">
        <f t="shared" si="9"/>
        <v>2.1455494346187303</v>
      </c>
      <c r="T14" s="156">
        <f t="shared" si="10"/>
        <v>0.0585480093676815</v>
      </c>
      <c r="U14" s="156">
        <f t="shared" si="11"/>
        <v>0.11597564511452595</v>
      </c>
      <c r="V14" s="156">
        <f t="shared" si="12"/>
        <v>2.459016393442623</v>
      </c>
      <c r="W14" s="156">
        <f t="shared" si="13"/>
        <v>2.2615250797332562</v>
      </c>
    </row>
    <row r="15" spans="1:26" ht="12.75" customHeight="1">
      <c r="A15" s="130"/>
      <c r="B15" s="12">
        <v>7</v>
      </c>
      <c r="C15" s="146" t="s">
        <v>317</v>
      </c>
      <c r="D15" s="23">
        <v>1728</v>
      </c>
      <c r="E15" s="23">
        <v>3151</v>
      </c>
      <c r="F15" s="23">
        <v>40</v>
      </c>
      <c r="G15" s="114">
        <f t="shared" si="0"/>
        <v>2.314814814814815</v>
      </c>
      <c r="H15" s="23">
        <v>51</v>
      </c>
      <c r="I15" s="114">
        <f t="shared" si="1"/>
        <v>1.6185337987940334</v>
      </c>
      <c r="J15" s="23">
        <v>3</v>
      </c>
      <c r="K15" s="114">
        <f t="shared" si="2"/>
        <v>0.1736111111111111</v>
      </c>
      <c r="L15" s="23"/>
      <c r="M15" s="114">
        <f t="shared" si="3"/>
        <v>0</v>
      </c>
      <c r="N15" s="83">
        <f t="shared" si="4"/>
        <v>43</v>
      </c>
      <c r="O15" s="114">
        <f t="shared" si="5"/>
        <v>2.488425925925926</v>
      </c>
      <c r="P15" s="83">
        <f t="shared" si="6"/>
        <v>51</v>
      </c>
      <c r="Q15" s="114">
        <f t="shared" si="7"/>
        <v>1.6185337987940334</v>
      </c>
      <c r="R15" s="155">
        <f t="shared" si="8"/>
        <v>2.314814814814815</v>
      </c>
      <c r="S15" s="156">
        <f t="shared" si="9"/>
        <v>1.6185337987940336</v>
      </c>
      <c r="T15" s="156">
        <f t="shared" si="10"/>
        <v>0.1736111111111111</v>
      </c>
      <c r="U15" s="156">
        <f t="shared" si="11"/>
        <v>0</v>
      </c>
      <c r="V15" s="156">
        <f t="shared" si="12"/>
        <v>2.488425925925926</v>
      </c>
      <c r="W15" s="156">
        <f t="shared" si="13"/>
        <v>1.6185337987940336</v>
      </c>
      <c r="X15" s="175"/>
      <c r="Y15" s="175"/>
      <c r="Z15" s="175"/>
    </row>
    <row r="16" spans="1:26" ht="12.75" customHeight="1">
      <c r="A16" s="130"/>
      <c r="B16" s="12">
        <v>8</v>
      </c>
      <c r="C16" s="146" t="s">
        <v>318</v>
      </c>
      <c r="D16" s="23">
        <v>1360</v>
      </c>
      <c r="E16" s="23">
        <v>1976</v>
      </c>
      <c r="F16" s="23">
        <v>66</v>
      </c>
      <c r="G16" s="114">
        <f t="shared" si="0"/>
        <v>4.852941176470589</v>
      </c>
      <c r="H16" s="23">
        <v>111</v>
      </c>
      <c r="I16" s="114">
        <f t="shared" si="1"/>
        <v>5.617408906882591</v>
      </c>
      <c r="J16" s="23">
        <v>2</v>
      </c>
      <c r="K16" s="114">
        <f t="shared" si="2"/>
        <v>0.14705882352941177</v>
      </c>
      <c r="L16" s="23">
        <v>7</v>
      </c>
      <c r="M16" s="114">
        <f t="shared" si="3"/>
        <v>0.354251012145749</v>
      </c>
      <c r="N16" s="83">
        <f t="shared" si="4"/>
        <v>68</v>
      </c>
      <c r="O16" s="114">
        <f t="shared" si="5"/>
        <v>5</v>
      </c>
      <c r="P16" s="83">
        <f t="shared" si="6"/>
        <v>118</v>
      </c>
      <c r="Q16" s="114">
        <f t="shared" si="7"/>
        <v>5.97165991902834</v>
      </c>
      <c r="R16" s="155">
        <f t="shared" si="8"/>
        <v>4.852941176470588</v>
      </c>
      <c r="S16" s="156">
        <f t="shared" si="9"/>
        <v>5.617408906882591</v>
      </c>
      <c r="T16" s="156">
        <f t="shared" si="10"/>
        <v>0.14705882352941177</v>
      </c>
      <c r="U16" s="156">
        <f t="shared" si="11"/>
        <v>0.354251012145749</v>
      </c>
      <c r="V16" s="156">
        <f t="shared" si="12"/>
        <v>5</v>
      </c>
      <c r="W16" s="156">
        <f t="shared" si="13"/>
        <v>5.97165991902834</v>
      </c>
      <c r="X16" s="175"/>
      <c r="Y16" s="175"/>
      <c r="Z16" s="175"/>
    </row>
    <row r="17" spans="1:26" ht="12.75" customHeight="1">
      <c r="A17" s="130"/>
      <c r="B17" s="12">
        <v>9</v>
      </c>
      <c r="C17" s="146" t="s">
        <v>319</v>
      </c>
      <c r="D17" s="23">
        <v>706</v>
      </c>
      <c r="E17" s="23">
        <v>913</v>
      </c>
      <c r="F17" s="23">
        <v>47</v>
      </c>
      <c r="G17" s="114">
        <f t="shared" si="0"/>
        <v>6.6572237960339935</v>
      </c>
      <c r="H17" s="23">
        <v>76</v>
      </c>
      <c r="I17" s="114">
        <f t="shared" si="1"/>
        <v>8.32420591456736</v>
      </c>
      <c r="J17" s="23"/>
      <c r="K17" s="114">
        <f t="shared" si="2"/>
        <v>0</v>
      </c>
      <c r="L17" s="23">
        <v>4</v>
      </c>
      <c r="M17" s="114">
        <f t="shared" si="3"/>
        <v>0.43811610076670315</v>
      </c>
      <c r="N17" s="83">
        <f t="shared" si="4"/>
        <v>47</v>
      </c>
      <c r="O17" s="114">
        <f t="shared" si="5"/>
        <v>6.6572237960339935</v>
      </c>
      <c r="P17" s="83">
        <f t="shared" si="6"/>
        <v>80</v>
      </c>
      <c r="Q17" s="114">
        <f t="shared" si="7"/>
        <v>8.762322015334064</v>
      </c>
      <c r="R17" s="155">
        <f t="shared" si="8"/>
        <v>6.657223796033994</v>
      </c>
      <c r="S17" s="156">
        <f t="shared" si="9"/>
        <v>8.32420591456736</v>
      </c>
      <c r="T17" s="156">
        <f t="shared" si="10"/>
        <v>0</v>
      </c>
      <c r="U17" s="156">
        <f t="shared" si="11"/>
        <v>0.43811610076670315</v>
      </c>
      <c r="V17" s="156">
        <f t="shared" si="12"/>
        <v>6.657223796033994</v>
      </c>
      <c r="W17" s="156">
        <f t="shared" si="13"/>
        <v>8.762322015334064</v>
      </c>
      <c r="X17" s="175"/>
      <c r="Y17" s="175"/>
      <c r="Z17" s="175"/>
    </row>
    <row r="18" spans="1:26" ht="12.75" customHeight="1">
      <c r="A18" s="130"/>
      <c r="B18" s="12">
        <v>10</v>
      </c>
      <c r="C18" s="146" t="s">
        <v>320</v>
      </c>
      <c r="D18" s="23">
        <v>3631</v>
      </c>
      <c r="E18" s="23">
        <v>5628</v>
      </c>
      <c r="F18" s="23">
        <v>162</v>
      </c>
      <c r="G18" s="114">
        <f t="shared" si="0"/>
        <v>4.461580831726797</v>
      </c>
      <c r="H18" s="23">
        <v>164</v>
      </c>
      <c r="I18" s="114">
        <f t="shared" si="1"/>
        <v>2.9140014214641083</v>
      </c>
      <c r="J18" s="23">
        <v>4</v>
      </c>
      <c r="K18" s="114">
        <f t="shared" si="2"/>
        <v>0.1101624896722666</v>
      </c>
      <c r="L18" s="23">
        <v>2</v>
      </c>
      <c r="M18" s="114">
        <f t="shared" si="3"/>
        <v>0.03553660270078181</v>
      </c>
      <c r="N18" s="83">
        <f t="shared" si="4"/>
        <v>166</v>
      </c>
      <c r="O18" s="114">
        <f t="shared" si="5"/>
        <v>4.571743321399064</v>
      </c>
      <c r="P18" s="83">
        <f t="shared" si="6"/>
        <v>166</v>
      </c>
      <c r="Q18" s="114">
        <f t="shared" si="7"/>
        <v>2.9495380241648896</v>
      </c>
      <c r="R18" s="155">
        <f t="shared" si="8"/>
        <v>4.461580831726797</v>
      </c>
      <c r="S18" s="156">
        <f t="shared" si="9"/>
        <v>2.914001421464108</v>
      </c>
      <c r="T18" s="156">
        <f t="shared" si="10"/>
        <v>0.11016248967226659</v>
      </c>
      <c r="U18" s="156">
        <f t="shared" si="11"/>
        <v>0.03553660270078181</v>
      </c>
      <c r="V18" s="156">
        <f t="shared" si="12"/>
        <v>4.5717433213990635</v>
      </c>
      <c r="W18" s="156">
        <f t="shared" si="13"/>
        <v>2.9495380241648896</v>
      </c>
      <c r="X18" s="175"/>
      <c r="Y18" s="175"/>
      <c r="Z18" s="175"/>
    </row>
    <row r="19" spans="1:26" ht="12.75" customHeight="1">
      <c r="A19" s="130"/>
      <c r="B19" s="12">
        <v>11</v>
      </c>
      <c r="C19" s="146" t="s">
        <v>321</v>
      </c>
      <c r="D19" s="23">
        <v>1032</v>
      </c>
      <c r="E19" s="23">
        <v>1441</v>
      </c>
      <c r="F19" s="23">
        <v>73</v>
      </c>
      <c r="G19" s="114">
        <f t="shared" si="0"/>
        <v>7.073643410852713</v>
      </c>
      <c r="H19" s="23">
        <v>96</v>
      </c>
      <c r="I19" s="114">
        <f t="shared" si="1"/>
        <v>6.662040249826509</v>
      </c>
      <c r="J19" s="23">
        <v>1</v>
      </c>
      <c r="K19" s="114">
        <f t="shared" si="2"/>
        <v>0.09689922480620156</v>
      </c>
      <c r="L19" s="23">
        <v>4</v>
      </c>
      <c r="M19" s="114">
        <f t="shared" si="3"/>
        <v>0.2775850104094379</v>
      </c>
      <c r="N19" s="83">
        <f t="shared" si="4"/>
        <v>74</v>
      </c>
      <c r="O19" s="114">
        <f t="shared" si="5"/>
        <v>7.170542635658915</v>
      </c>
      <c r="P19" s="83">
        <f t="shared" si="6"/>
        <v>100</v>
      </c>
      <c r="Q19" s="114">
        <f t="shared" si="7"/>
        <v>6.939625260235947</v>
      </c>
      <c r="R19" s="155">
        <f t="shared" si="8"/>
        <v>7.073643410852713</v>
      </c>
      <c r="S19" s="156">
        <f t="shared" si="9"/>
        <v>6.662040249826509</v>
      </c>
      <c r="T19" s="156">
        <f t="shared" si="10"/>
        <v>0.09689922480620156</v>
      </c>
      <c r="U19" s="156">
        <f t="shared" si="11"/>
        <v>0.2775850104094379</v>
      </c>
      <c r="V19" s="156">
        <f t="shared" si="12"/>
        <v>7.170542635658915</v>
      </c>
      <c r="W19" s="156">
        <f t="shared" si="13"/>
        <v>6.939625260235947</v>
      </c>
      <c r="X19" s="175"/>
      <c r="Y19" s="175"/>
      <c r="Z19" s="175"/>
    </row>
    <row r="20" spans="1:26" ht="12.75" customHeight="1">
      <c r="A20" s="130"/>
      <c r="B20" s="12">
        <v>12</v>
      </c>
      <c r="C20" s="146" t="s">
        <v>322</v>
      </c>
      <c r="D20" s="23">
        <v>1592</v>
      </c>
      <c r="E20" s="23">
        <v>2044</v>
      </c>
      <c r="F20" s="23">
        <v>52</v>
      </c>
      <c r="G20" s="114">
        <f t="shared" si="0"/>
        <v>3.2663316582914574</v>
      </c>
      <c r="H20" s="23">
        <v>73</v>
      </c>
      <c r="I20" s="114">
        <f t="shared" si="1"/>
        <v>3.571428571428571</v>
      </c>
      <c r="J20" s="23">
        <v>1</v>
      </c>
      <c r="K20" s="114">
        <f t="shared" si="2"/>
        <v>0.06281407035175879</v>
      </c>
      <c r="L20" s="23">
        <v>1</v>
      </c>
      <c r="M20" s="114">
        <f t="shared" si="3"/>
        <v>0.04892367906066536</v>
      </c>
      <c r="N20" s="83">
        <f t="shared" si="4"/>
        <v>53</v>
      </c>
      <c r="O20" s="114">
        <f t="shared" si="5"/>
        <v>3.329145728643216</v>
      </c>
      <c r="P20" s="83">
        <f t="shared" si="6"/>
        <v>74</v>
      </c>
      <c r="Q20" s="114">
        <f t="shared" si="7"/>
        <v>3.6203522504892365</v>
      </c>
      <c r="R20" s="155">
        <f t="shared" si="8"/>
        <v>3.2663316582914574</v>
      </c>
      <c r="S20" s="156">
        <f t="shared" si="9"/>
        <v>3.5714285714285716</v>
      </c>
      <c r="T20" s="156">
        <f t="shared" si="10"/>
        <v>0.06281407035175879</v>
      </c>
      <c r="U20" s="156">
        <f t="shared" si="11"/>
        <v>0.04892367906066536</v>
      </c>
      <c r="V20" s="156">
        <f t="shared" si="12"/>
        <v>3.329145728643216</v>
      </c>
      <c r="W20" s="156">
        <f t="shared" si="13"/>
        <v>3.620352250489237</v>
      </c>
      <c r="X20" s="175"/>
      <c r="Y20" s="175"/>
      <c r="Z20" s="175"/>
    </row>
    <row r="21" spans="1:26" ht="12.75" customHeight="1">
      <c r="A21" s="130"/>
      <c r="B21" s="12">
        <v>13</v>
      </c>
      <c r="C21" s="146" t="s">
        <v>323</v>
      </c>
      <c r="D21" s="23">
        <v>2332</v>
      </c>
      <c r="E21" s="23">
        <v>3612</v>
      </c>
      <c r="F21" s="23">
        <v>119</v>
      </c>
      <c r="G21" s="114">
        <f t="shared" si="0"/>
        <v>5.102915951972556</v>
      </c>
      <c r="H21" s="23">
        <v>132</v>
      </c>
      <c r="I21" s="114">
        <f t="shared" si="1"/>
        <v>3.6544850498338874</v>
      </c>
      <c r="J21" s="23">
        <v>3</v>
      </c>
      <c r="K21" s="114">
        <f t="shared" si="2"/>
        <v>0.1286449399656947</v>
      </c>
      <c r="L21" s="23">
        <v>7</v>
      </c>
      <c r="M21" s="114">
        <f t="shared" si="3"/>
        <v>0.1937984496124031</v>
      </c>
      <c r="N21" s="83">
        <f t="shared" si="4"/>
        <v>122</v>
      </c>
      <c r="O21" s="114">
        <f t="shared" si="5"/>
        <v>5.23156089193825</v>
      </c>
      <c r="P21" s="83">
        <f t="shared" si="6"/>
        <v>139</v>
      </c>
      <c r="Q21" s="114">
        <f t="shared" si="7"/>
        <v>3.84828349944629</v>
      </c>
      <c r="R21" s="155">
        <f t="shared" si="8"/>
        <v>5.102915951972555</v>
      </c>
      <c r="S21" s="156">
        <f t="shared" si="9"/>
        <v>3.654485049833887</v>
      </c>
      <c r="T21" s="156">
        <f t="shared" si="10"/>
        <v>0.12864493996569468</v>
      </c>
      <c r="U21" s="156">
        <f t="shared" si="11"/>
        <v>0.1937984496124031</v>
      </c>
      <c r="V21" s="156">
        <f t="shared" si="12"/>
        <v>5.23156089193825</v>
      </c>
      <c r="W21" s="156">
        <f t="shared" si="13"/>
        <v>3.84828349944629</v>
      </c>
      <c r="X21" s="175"/>
      <c r="Y21" s="175"/>
      <c r="Z21" s="175"/>
    </row>
    <row r="22" spans="1:26" ht="12.75" customHeight="1">
      <c r="A22" s="130"/>
      <c r="B22" s="12">
        <v>14</v>
      </c>
      <c r="C22" s="146" t="s">
        <v>324</v>
      </c>
      <c r="D22" s="23">
        <v>812</v>
      </c>
      <c r="E22" s="23">
        <v>1537</v>
      </c>
      <c r="F22" s="23">
        <v>70</v>
      </c>
      <c r="G22" s="114">
        <f t="shared" si="0"/>
        <v>8.620689655172415</v>
      </c>
      <c r="H22" s="23">
        <v>71</v>
      </c>
      <c r="I22" s="114">
        <f t="shared" si="1"/>
        <v>4.619388418998048</v>
      </c>
      <c r="J22" s="23">
        <v>2</v>
      </c>
      <c r="K22" s="114">
        <f t="shared" si="2"/>
        <v>0.24630541871921183</v>
      </c>
      <c r="L22" s="23">
        <v>13</v>
      </c>
      <c r="M22" s="114">
        <f t="shared" si="3"/>
        <v>0.8458035133376708</v>
      </c>
      <c r="N22" s="83">
        <f t="shared" si="4"/>
        <v>72</v>
      </c>
      <c r="O22" s="114">
        <f t="shared" si="5"/>
        <v>8.866995073891626</v>
      </c>
      <c r="P22" s="83">
        <f t="shared" si="6"/>
        <v>84</v>
      </c>
      <c r="Q22" s="114">
        <f t="shared" si="7"/>
        <v>5.465191932335719</v>
      </c>
      <c r="R22" s="155">
        <f t="shared" si="8"/>
        <v>8.620689655172415</v>
      </c>
      <c r="S22" s="156">
        <f t="shared" si="9"/>
        <v>4.6193884189980485</v>
      </c>
      <c r="T22" s="156">
        <f t="shared" si="10"/>
        <v>0.24630541871921183</v>
      </c>
      <c r="U22" s="156">
        <f t="shared" si="11"/>
        <v>0.8458035133376708</v>
      </c>
      <c r="V22" s="156">
        <f t="shared" si="12"/>
        <v>8.866995073891626</v>
      </c>
      <c r="W22" s="156">
        <f t="shared" si="13"/>
        <v>5.465191932335719</v>
      </c>
      <c r="X22" s="175"/>
      <c r="Y22" s="175"/>
      <c r="Z22" s="175"/>
    </row>
    <row r="23" spans="1:26" ht="12.75" customHeight="1">
      <c r="A23" s="130"/>
      <c r="B23" s="12">
        <v>15</v>
      </c>
      <c r="C23" s="146" t="s">
        <v>325</v>
      </c>
      <c r="D23" s="23">
        <v>2905</v>
      </c>
      <c r="E23" s="23">
        <v>4013</v>
      </c>
      <c r="F23" s="23">
        <v>199</v>
      </c>
      <c r="G23" s="114">
        <f t="shared" si="0"/>
        <v>6.8502581755593805</v>
      </c>
      <c r="H23" s="23">
        <v>290</v>
      </c>
      <c r="I23" s="114">
        <f t="shared" si="1"/>
        <v>7.22651383005233</v>
      </c>
      <c r="J23" s="23">
        <v>12</v>
      </c>
      <c r="K23" s="114">
        <f t="shared" si="2"/>
        <v>0.4130808950086058</v>
      </c>
      <c r="L23" s="23">
        <v>22</v>
      </c>
      <c r="M23" s="114">
        <f t="shared" si="3"/>
        <v>0.5482182905556939</v>
      </c>
      <c r="N23" s="83">
        <f t="shared" si="4"/>
        <v>211</v>
      </c>
      <c r="O23" s="114">
        <f t="shared" si="5"/>
        <v>7.263339070567987</v>
      </c>
      <c r="P23" s="83">
        <f t="shared" si="6"/>
        <v>312</v>
      </c>
      <c r="Q23" s="114">
        <f t="shared" si="7"/>
        <v>7.774732120608024</v>
      </c>
      <c r="R23" s="155">
        <f t="shared" si="8"/>
        <v>6.8502581755593805</v>
      </c>
      <c r="S23" s="156">
        <f t="shared" si="9"/>
        <v>7.22651383005233</v>
      </c>
      <c r="T23" s="156">
        <f t="shared" si="10"/>
        <v>0.41308089500860584</v>
      </c>
      <c r="U23" s="156">
        <f t="shared" si="11"/>
        <v>0.548218290555694</v>
      </c>
      <c r="V23" s="156">
        <f t="shared" si="12"/>
        <v>7.263339070567986</v>
      </c>
      <c r="W23" s="156">
        <f t="shared" si="13"/>
        <v>7.774732120608024</v>
      </c>
      <c r="X23" s="175"/>
      <c r="Y23" s="175"/>
      <c r="Z23" s="175"/>
    </row>
    <row r="24" spans="1:26" ht="12.75" customHeight="1">
      <c r="A24" s="130"/>
      <c r="B24" s="12">
        <v>16</v>
      </c>
      <c r="C24" s="146" t="s">
        <v>326</v>
      </c>
      <c r="D24" s="23">
        <v>1641</v>
      </c>
      <c r="E24" s="23">
        <v>2097</v>
      </c>
      <c r="F24" s="23">
        <v>64</v>
      </c>
      <c r="G24" s="114">
        <f t="shared" si="0"/>
        <v>3.9000609384521634</v>
      </c>
      <c r="H24" s="23">
        <v>121</v>
      </c>
      <c r="I24" s="114">
        <f t="shared" si="1"/>
        <v>5.770147830233667</v>
      </c>
      <c r="J24" s="23">
        <v>5</v>
      </c>
      <c r="K24" s="114">
        <f t="shared" si="2"/>
        <v>0.30469226081657524</v>
      </c>
      <c r="L24" s="23">
        <v>2</v>
      </c>
      <c r="M24" s="114">
        <f t="shared" si="3"/>
        <v>0.09537434430138292</v>
      </c>
      <c r="N24" s="83">
        <f t="shared" si="4"/>
        <v>69</v>
      </c>
      <c r="O24" s="114">
        <f t="shared" si="5"/>
        <v>4.204753199268739</v>
      </c>
      <c r="P24" s="83">
        <f t="shared" si="6"/>
        <v>123</v>
      </c>
      <c r="Q24" s="114">
        <f t="shared" si="7"/>
        <v>5.865522174535051</v>
      </c>
      <c r="R24" s="155">
        <f t="shared" si="8"/>
        <v>3.9000609384521634</v>
      </c>
      <c r="S24" s="156">
        <f t="shared" si="9"/>
        <v>5.770147830233667</v>
      </c>
      <c r="T24" s="156">
        <f t="shared" si="10"/>
        <v>0.30469226081657524</v>
      </c>
      <c r="U24" s="156">
        <f t="shared" si="11"/>
        <v>0.09537434430138293</v>
      </c>
      <c r="V24" s="156">
        <f t="shared" si="12"/>
        <v>4.204753199268739</v>
      </c>
      <c r="W24" s="156">
        <f t="shared" si="13"/>
        <v>5.86552217453505</v>
      </c>
      <c r="X24" s="175"/>
      <c r="Y24" s="175"/>
      <c r="Z24" s="175"/>
    </row>
    <row r="25" spans="1:26" ht="12.75" customHeight="1">
      <c r="A25" s="130"/>
      <c r="B25" s="12">
        <v>17</v>
      </c>
      <c r="C25" s="146" t="s">
        <v>327</v>
      </c>
      <c r="D25" s="23">
        <v>1265</v>
      </c>
      <c r="E25" s="23">
        <v>2661</v>
      </c>
      <c r="F25" s="23">
        <v>89</v>
      </c>
      <c r="G25" s="114">
        <f t="shared" si="0"/>
        <v>7.035573122529644</v>
      </c>
      <c r="H25" s="23">
        <v>89</v>
      </c>
      <c r="I25" s="114">
        <f t="shared" si="1"/>
        <v>3.3446072904922963</v>
      </c>
      <c r="J25" s="23">
        <v>9</v>
      </c>
      <c r="K25" s="114">
        <f t="shared" si="2"/>
        <v>0.7114624505928854</v>
      </c>
      <c r="L25" s="23">
        <v>2</v>
      </c>
      <c r="M25" s="114">
        <f t="shared" si="3"/>
        <v>0.0751597143930853</v>
      </c>
      <c r="N25" s="83">
        <f t="shared" si="4"/>
        <v>98</v>
      </c>
      <c r="O25" s="114">
        <f t="shared" si="5"/>
        <v>7.747035573122529</v>
      </c>
      <c r="P25" s="83">
        <f t="shared" si="6"/>
        <v>91</v>
      </c>
      <c r="Q25" s="114">
        <f t="shared" si="7"/>
        <v>3.4197670048853817</v>
      </c>
      <c r="R25" s="155">
        <f t="shared" si="8"/>
        <v>7.0355731225296445</v>
      </c>
      <c r="S25" s="156">
        <f t="shared" si="9"/>
        <v>3.3446072904922963</v>
      </c>
      <c r="T25" s="156">
        <f t="shared" si="10"/>
        <v>0.7114624505928854</v>
      </c>
      <c r="U25" s="156">
        <f t="shared" si="11"/>
        <v>0.0751597143930853</v>
      </c>
      <c r="V25" s="156">
        <f t="shared" si="12"/>
        <v>7.747035573122529</v>
      </c>
      <c r="W25" s="156">
        <f t="shared" si="13"/>
        <v>3.4197670048853817</v>
      </c>
      <c r="X25" s="175"/>
      <c r="Y25" s="175"/>
      <c r="Z25" s="175"/>
    </row>
    <row r="26" spans="1:26" ht="12.75" customHeight="1">
      <c r="A26" s="130"/>
      <c r="B26" s="12">
        <v>18</v>
      </c>
      <c r="C26" s="146" t="s">
        <v>328</v>
      </c>
      <c r="D26" s="23">
        <v>1116</v>
      </c>
      <c r="E26" s="23">
        <v>1710</v>
      </c>
      <c r="F26" s="23">
        <v>38</v>
      </c>
      <c r="G26" s="114">
        <f t="shared" si="0"/>
        <v>3.405017921146954</v>
      </c>
      <c r="H26" s="23">
        <v>63</v>
      </c>
      <c r="I26" s="114">
        <f t="shared" si="1"/>
        <v>3.684210526315789</v>
      </c>
      <c r="J26" s="23">
        <v>3</v>
      </c>
      <c r="K26" s="114">
        <f t="shared" si="2"/>
        <v>0.2688172043010753</v>
      </c>
      <c r="L26" s="23"/>
      <c r="M26" s="114">
        <f t="shared" si="3"/>
        <v>0</v>
      </c>
      <c r="N26" s="83">
        <f t="shared" si="4"/>
        <v>41</v>
      </c>
      <c r="O26" s="114">
        <f t="shared" si="5"/>
        <v>3.673835125448029</v>
      </c>
      <c r="P26" s="83">
        <f t="shared" si="6"/>
        <v>63</v>
      </c>
      <c r="Q26" s="114">
        <f t="shared" si="7"/>
        <v>3.684210526315789</v>
      </c>
      <c r="R26" s="155">
        <f t="shared" si="8"/>
        <v>3.4050179211469533</v>
      </c>
      <c r="S26" s="156">
        <f t="shared" si="9"/>
        <v>3.6842105263157894</v>
      </c>
      <c r="T26" s="156">
        <f t="shared" si="10"/>
        <v>0.26881720430107525</v>
      </c>
      <c r="U26" s="156">
        <f t="shared" si="11"/>
        <v>0</v>
      </c>
      <c r="V26" s="156">
        <f t="shared" si="12"/>
        <v>3.673835125448029</v>
      </c>
      <c r="W26" s="156">
        <f t="shared" si="13"/>
        <v>3.6842105263157894</v>
      </c>
      <c r="X26" s="175"/>
      <c r="Y26" s="175"/>
      <c r="Z26" s="175"/>
    </row>
    <row r="27" spans="1:26" ht="12.75" customHeight="1">
      <c r="A27" s="130"/>
      <c r="B27" s="12">
        <v>19</v>
      </c>
      <c r="C27" s="146" t="s">
        <v>329</v>
      </c>
      <c r="D27" s="23">
        <v>1123</v>
      </c>
      <c r="E27" s="23">
        <v>1420</v>
      </c>
      <c r="F27" s="23">
        <v>30</v>
      </c>
      <c r="G27" s="114">
        <f t="shared" si="0"/>
        <v>2.671415850400712</v>
      </c>
      <c r="H27" s="23">
        <v>39</v>
      </c>
      <c r="I27" s="114">
        <f t="shared" si="1"/>
        <v>2.746478873239437</v>
      </c>
      <c r="J27" s="23">
        <v>2</v>
      </c>
      <c r="K27" s="114">
        <f t="shared" si="2"/>
        <v>0.17809439002671415</v>
      </c>
      <c r="L27" s="23">
        <v>1</v>
      </c>
      <c r="M27" s="114">
        <f t="shared" si="3"/>
        <v>0.07042253521126761</v>
      </c>
      <c r="N27" s="83">
        <f t="shared" si="4"/>
        <v>32</v>
      </c>
      <c r="O27" s="114">
        <f t="shared" si="5"/>
        <v>2.8495102404274264</v>
      </c>
      <c r="P27" s="83">
        <f t="shared" si="6"/>
        <v>40</v>
      </c>
      <c r="Q27" s="114">
        <f t="shared" si="7"/>
        <v>2.8169014084507045</v>
      </c>
      <c r="R27" s="155">
        <f t="shared" si="8"/>
        <v>2.671415850400712</v>
      </c>
      <c r="S27" s="156">
        <f t="shared" si="9"/>
        <v>2.7464788732394365</v>
      </c>
      <c r="T27" s="156">
        <f t="shared" si="10"/>
        <v>0.17809439002671415</v>
      </c>
      <c r="U27" s="156">
        <f t="shared" si="11"/>
        <v>0.07042253521126761</v>
      </c>
      <c r="V27" s="156">
        <f t="shared" si="12"/>
        <v>2.8495102404274264</v>
      </c>
      <c r="W27" s="156">
        <f t="shared" si="13"/>
        <v>2.816901408450704</v>
      </c>
      <c r="X27" s="175"/>
      <c r="Y27" s="175"/>
      <c r="Z27" s="175"/>
    </row>
    <row r="28" spans="1:26" ht="12.75" customHeight="1">
      <c r="A28" s="130"/>
      <c r="B28" s="12">
        <v>20</v>
      </c>
      <c r="C28" s="146" t="s">
        <v>330</v>
      </c>
      <c r="D28" s="23">
        <v>4711</v>
      </c>
      <c r="E28" s="23">
        <v>5667</v>
      </c>
      <c r="F28" s="23">
        <v>204</v>
      </c>
      <c r="G28" s="114">
        <f t="shared" si="0"/>
        <v>4.330290808745489</v>
      </c>
      <c r="H28" s="23">
        <v>324</v>
      </c>
      <c r="I28" s="114">
        <f t="shared" si="1"/>
        <v>5.717310746426681</v>
      </c>
      <c r="J28" s="23">
        <v>11</v>
      </c>
      <c r="K28" s="114">
        <f t="shared" si="2"/>
        <v>0.2334960730205901</v>
      </c>
      <c r="L28" s="23">
        <v>4</v>
      </c>
      <c r="M28" s="114">
        <f t="shared" si="3"/>
        <v>0.07058408328921828</v>
      </c>
      <c r="N28" s="83">
        <f t="shared" si="4"/>
        <v>215</v>
      </c>
      <c r="O28" s="114">
        <f t="shared" si="5"/>
        <v>4.563786881766079</v>
      </c>
      <c r="P28" s="83">
        <f t="shared" si="6"/>
        <v>328</v>
      </c>
      <c r="Q28" s="114">
        <f t="shared" si="7"/>
        <v>5.787894829715899</v>
      </c>
      <c r="R28" s="155">
        <f t="shared" si="8"/>
        <v>4.330290808745489</v>
      </c>
      <c r="S28" s="156">
        <f t="shared" si="9"/>
        <v>5.717310746426681</v>
      </c>
      <c r="T28" s="156">
        <f t="shared" si="10"/>
        <v>0.2334960730205901</v>
      </c>
      <c r="U28" s="156">
        <f t="shared" si="11"/>
        <v>0.07058408328921828</v>
      </c>
      <c r="V28" s="156">
        <f t="shared" si="12"/>
        <v>4.563786881766079</v>
      </c>
      <c r="W28" s="156">
        <f t="shared" si="13"/>
        <v>5.787894829715899</v>
      </c>
      <c r="X28" s="175"/>
      <c r="Y28" s="175"/>
      <c r="Z28" s="175"/>
    </row>
    <row r="29" spans="1:26" ht="12.75" customHeight="1">
      <c r="A29" s="130"/>
      <c r="B29" s="12">
        <v>21</v>
      </c>
      <c r="C29" s="146" t="s">
        <v>331</v>
      </c>
      <c r="D29" s="23">
        <v>762</v>
      </c>
      <c r="E29" s="23">
        <v>1133</v>
      </c>
      <c r="F29" s="23">
        <v>53</v>
      </c>
      <c r="G29" s="114">
        <f t="shared" si="0"/>
        <v>6.955380577427822</v>
      </c>
      <c r="H29" s="23">
        <v>95</v>
      </c>
      <c r="I29" s="114">
        <f t="shared" si="1"/>
        <v>8.384819064430715</v>
      </c>
      <c r="J29" s="23">
        <v>2</v>
      </c>
      <c r="K29" s="114">
        <f t="shared" si="2"/>
        <v>0.26246719160104987</v>
      </c>
      <c r="L29" s="23">
        <v>7</v>
      </c>
      <c r="M29" s="114">
        <f t="shared" si="3"/>
        <v>0.617828773168579</v>
      </c>
      <c r="N29" s="83">
        <f t="shared" si="4"/>
        <v>55</v>
      </c>
      <c r="O29" s="114">
        <f t="shared" si="5"/>
        <v>7.217847769028872</v>
      </c>
      <c r="P29" s="83">
        <f t="shared" si="6"/>
        <v>102</v>
      </c>
      <c r="Q29" s="114">
        <f t="shared" si="7"/>
        <v>9.002647837599294</v>
      </c>
      <c r="R29" s="155">
        <f t="shared" si="8"/>
        <v>6.955380577427822</v>
      </c>
      <c r="S29" s="156">
        <f t="shared" si="9"/>
        <v>8.384819064430715</v>
      </c>
      <c r="T29" s="156">
        <f t="shared" si="10"/>
        <v>0.26246719160104987</v>
      </c>
      <c r="U29" s="156">
        <f t="shared" si="11"/>
        <v>0.617828773168579</v>
      </c>
      <c r="V29" s="156">
        <f t="shared" si="12"/>
        <v>7.217847769028872</v>
      </c>
      <c r="W29" s="156">
        <f t="shared" si="13"/>
        <v>9.002647837599294</v>
      </c>
      <c r="X29" s="175"/>
      <c r="Y29" s="175"/>
      <c r="Z29" s="175"/>
    </row>
    <row r="30" spans="1:26" ht="12.75" customHeight="1">
      <c r="A30" s="130"/>
      <c r="B30" s="12">
        <v>22</v>
      </c>
      <c r="C30" s="146" t="s">
        <v>332</v>
      </c>
      <c r="D30" s="23">
        <v>1680</v>
      </c>
      <c r="E30" s="23">
        <v>1761</v>
      </c>
      <c r="F30" s="23">
        <v>64</v>
      </c>
      <c r="G30" s="114">
        <f t="shared" si="0"/>
        <v>3.8095238095238098</v>
      </c>
      <c r="H30" s="23">
        <v>89</v>
      </c>
      <c r="I30" s="114">
        <f t="shared" si="1"/>
        <v>5.053946621237933</v>
      </c>
      <c r="J30" s="23">
        <v>3</v>
      </c>
      <c r="K30" s="114">
        <f t="shared" si="2"/>
        <v>0.17857142857142858</v>
      </c>
      <c r="L30" s="23">
        <v>2</v>
      </c>
      <c r="M30" s="114">
        <f t="shared" si="3"/>
        <v>0.1135718341851221</v>
      </c>
      <c r="N30" s="83">
        <f t="shared" si="4"/>
        <v>67</v>
      </c>
      <c r="O30" s="114">
        <f t="shared" si="5"/>
        <v>3.9880952380952377</v>
      </c>
      <c r="P30" s="83">
        <f t="shared" si="6"/>
        <v>91</v>
      </c>
      <c r="Q30" s="114">
        <f t="shared" si="7"/>
        <v>5.167518455423055</v>
      </c>
      <c r="R30" s="155">
        <f t="shared" si="8"/>
        <v>3.8095238095238093</v>
      </c>
      <c r="S30" s="156">
        <f t="shared" si="9"/>
        <v>5.053946621237933</v>
      </c>
      <c r="T30" s="156">
        <f t="shared" si="10"/>
        <v>0.17857142857142858</v>
      </c>
      <c r="U30" s="156">
        <f t="shared" si="11"/>
        <v>0.1135718341851221</v>
      </c>
      <c r="V30" s="156">
        <f t="shared" si="12"/>
        <v>3.988095238095238</v>
      </c>
      <c r="W30" s="156">
        <f t="shared" si="13"/>
        <v>5.167518455423055</v>
      </c>
      <c r="X30" s="175"/>
      <c r="Y30" s="175"/>
      <c r="Z30" s="175"/>
    </row>
    <row r="31" spans="1:26" ht="12.75" customHeight="1">
      <c r="A31" s="130"/>
      <c r="B31" s="12">
        <v>23</v>
      </c>
      <c r="C31" s="146" t="s">
        <v>333</v>
      </c>
      <c r="D31" s="23">
        <v>1571</v>
      </c>
      <c r="E31" s="23">
        <v>2201</v>
      </c>
      <c r="F31" s="23">
        <v>133</v>
      </c>
      <c r="G31" s="114">
        <f t="shared" si="0"/>
        <v>8.465945257797582</v>
      </c>
      <c r="H31" s="23">
        <v>123</v>
      </c>
      <c r="I31" s="114">
        <f t="shared" si="1"/>
        <v>5.58836892321672</v>
      </c>
      <c r="J31" s="23">
        <v>2</v>
      </c>
      <c r="K31" s="114">
        <f t="shared" si="2"/>
        <v>0.1273074474856779</v>
      </c>
      <c r="L31" s="23">
        <v>2</v>
      </c>
      <c r="M31" s="114">
        <f t="shared" si="3"/>
        <v>0.09086778736937755</v>
      </c>
      <c r="N31" s="83">
        <f t="shared" si="4"/>
        <v>135</v>
      </c>
      <c r="O31" s="114">
        <f t="shared" si="5"/>
        <v>8.593252705283259</v>
      </c>
      <c r="P31" s="83">
        <f t="shared" si="6"/>
        <v>125</v>
      </c>
      <c r="Q31" s="114">
        <f t="shared" si="7"/>
        <v>5.679236710586097</v>
      </c>
      <c r="R31" s="155">
        <f t="shared" si="8"/>
        <v>8.465945257797582</v>
      </c>
      <c r="S31" s="156">
        <f t="shared" si="9"/>
        <v>5.58836892321672</v>
      </c>
      <c r="T31" s="156">
        <f t="shared" si="10"/>
        <v>0.1273074474856779</v>
      </c>
      <c r="U31" s="156">
        <f t="shared" si="11"/>
        <v>0.09086778736937756</v>
      </c>
      <c r="V31" s="156">
        <f t="shared" si="12"/>
        <v>8.593252705283259</v>
      </c>
      <c r="W31" s="156">
        <f t="shared" si="13"/>
        <v>5.679236710586097</v>
      </c>
      <c r="X31" s="175"/>
      <c r="Y31" s="175"/>
      <c r="Z31" s="175"/>
    </row>
    <row r="32" spans="1:26" ht="12.75" customHeight="1">
      <c r="A32" s="130"/>
      <c r="B32" s="12">
        <v>24</v>
      </c>
      <c r="C32" s="146" t="s">
        <v>334</v>
      </c>
      <c r="D32" s="23">
        <v>458</v>
      </c>
      <c r="E32" s="23">
        <v>1042</v>
      </c>
      <c r="F32" s="23">
        <v>31</v>
      </c>
      <c r="G32" s="114">
        <f t="shared" si="0"/>
        <v>6.768558951965066</v>
      </c>
      <c r="H32" s="23">
        <v>30</v>
      </c>
      <c r="I32" s="114">
        <f t="shared" si="1"/>
        <v>2.8790786948176583</v>
      </c>
      <c r="J32" s="23"/>
      <c r="K32" s="114">
        <f t="shared" si="2"/>
        <v>0</v>
      </c>
      <c r="L32" s="23">
        <v>1</v>
      </c>
      <c r="M32" s="114">
        <f t="shared" si="3"/>
        <v>0.09596928982725528</v>
      </c>
      <c r="N32" s="83">
        <f t="shared" si="4"/>
        <v>31</v>
      </c>
      <c r="O32" s="114">
        <f t="shared" si="5"/>
        <v>6.768558951965066</v>
      </c>
      <c r="P32" s="83">
        <f t="shared" si="6"/>
        <v>31</v>
      </c>
      <c r="Q32" s="114">
        <f t="shared" si="7"/>
        <v>2.9750479846449136</v>
      </c>
      <c r="R32" s="155">
        <f t="shared" si="8"/>
        <v>6.7685589519650655</v>
      </c>
      <c r="S32" s="156">
        <f t="shared" si="9"/>
        <v>2.8790786948176583</v>
      </c>
      <c r="T32" s="156">
        <f t="shared" si="10"/>
        <v>0</v>
      </c>
      <c r="U32" s="156">
        <f t="shared" si="11"/>
        <v>0.09596928982725528</v>
      </c>
      <c r="V32" s="156">
        <f t="shared" si="12"/>
        <v>6.7685589519650655</v>
      </c>
      <c r="W32" s="156">
        <f t="shared" si="13"/>
        <v>2.9750479846449136</v>
      </c>
      <c r="X32" s="175"/>
      <c r="Y32" s="175"/>
      <c r="Z32" s="175"/>
    </row>
    <row r="33" spans="1:26" ht="12.75" customHeight="1">
      <c r="A33" s="130"/>
      <c r="B33" s="12">
        <v>25</v>
      </c>
      <c r="C33" s="146" t="s">
        <v>335</v>
      </c>
      <c r="D33" s="23">
        <v>794</v>
      </c>
      <c r="E33" s="23">
        <v>1726</v>
      </c>
      <c r="F33" s="23">
        <v>54</v>
      </c>
      <c r="G33" s="114">
        <f t="shared" si="0"/>
        <v>6.801007556675064</v>
      </c>
      <c r="H33" s="23">
        <v>73</v>
      </c>
      <c r="I33" s="114">
        <f t="shared" si="1"/>
        <v>4.2294322132097335</v>
      </c>
      <c r="J33" s="23">
        <v>1</v>
      </c>
      <c r="K33" s="114">
        <f t="shared" si="2"/>
        <v>0.12594458438287154</v>
      </c>
      <c r="L33" s="23">
        <v>1</v>
      </c>
      <c r="M33" s="114">
        <f t="shared" si="3"/>
        <v>0.057937427578215524</v>
      </c>
      <c r="N33" s="83">
        <f t="shared" si="4"/>
        <v>55</v>
      </c>
      <c r="O33" s="114">
        <f t="shared" si="5"/>
        <v>6.926952141057935</v>
      </c>
      <c r="P33" s="83">
        <f t="shared" si="6"/>
        <v>74</v>
      </c>
      <c r="Q33" s="114">
        <f t="shared" si="7"/>
        <v>4.287369640787949</v>
      </c>
      <c r="R33" s="155">
        <f t="shared" si="8"/>
        <v>6.801007556675063</v>
      </c>
      <c r="S33" s="156">
        <f t="shared" si="9"/>
        <v>4.2294322132097335</v>
      </c>
      <c r="T33" s="156">
        <f t="shared" si="10"/>
        <v>0.12594458438287154</v>
      </c>
      <c r="U33" s="156">
        <f t="shared" si="11"/>
        <v>0.05793742757821553</v>
      </c>
      <c r="V33" s="156">
        <f t="shared" si="12"/>
        <v>6.926952141057934</v>
      </c>
      <c r="W33" s="156">
        <f t="shared" si="13"/>
        <v>4.287369640787949</v>
      </c>
      <c r="X33" s="175"/>
      <c r="Y33" s="175"/>
      <c r="Z33" s="175"/>
    </row>
    <row r="34" spans="1:23" ht="12.75" customHeight="1">
      <c r="A34" s="130"/>
      <c r="B34" s="12">
        <v>26</v>
      </c>
      <c r="C34" s="146" t="s">
        <v>123</v>
      </c>
      <c r="D34" s="23">
        <v>6695</v>
      </c>
      <c r="E34" s="23">
        <v>8348</v>
      </c>
      <c r="F34" s="23">
        <v>492</v>
      </c>
      <c r="G34" s="114">
        <f t="shared" si="0"/>
        <v>7.348767737117251</v>
      </c>
      <c r="H34" s="23">
        <v>552</v>
      </c>
      <c r="I34" s="114">
        <f t="shared" si="1"/>
        <v>6.6123622424532815</v>
      </c>
      <c r="J34" s="23">
        <v>21</v>
      </c>
      <c r="K34" s="114">
        <f t="shared" si="2"/>
        <v>0.31366691560866317</v>
      </c>
      <c r="L34" s="23">
        <v>19</v>
      </c>
      <c r="M34" s="114">
        <f t="shared" si="3"/>
        <v>0.22759942501197888</v>
      </c>
      <c r="N34" s="83">
        <f t="shared" si="4"/>
        <v>513</v>
      </c>
      <c r="O34" s="114">
        <f t="shared" si="5"/>
        <v>7.662434652725915</v>
      </c>
      <c r="P34" s="83">
        <f t="shared" si="6"/>
        <v>571</v>
      </c>
      <c r="Q34" s="114">
        <f t="shared" si="7"/>
        <v>6.839961667465261</v>
      </c>
      <c r="R34" s="155">
        <f t="shared" si="8"/>
        <v>7.348767737117251</v>
      </c>
      <c r="S34" s="156">
        <f t="shared" si="9"/>
        <v>6.612362242453282</v>
      </c>
      <c r="T34" s="156">
        <f t="shared" si="10"/>
        <v>0.31366691560866317</v>
      </c>
      <c r="U34" s="156">
        <f t="shared" si="11"/>
        <v>0.2275994250119789</v>
      </c>
      <c r="V34" s="156">
        <f t="shared" si="12"/>
        <v>7.662434652725915</v>
      </c>
      <c r="W34" s="156">
        <f t="shared" si="13"/>
        <v>6.8399616674652615</v>
      </c>
    </row>
    <row r="35" spans="1:26" ht="12.75" customHeight="1">
      <c r="A35" s="130"/>
      <c r="B35" s="12">
        <v>27</v>
      </c>
      <c r="C35" s="146" t="s">
        <v>124</v>
      </c>
      <c r="D35" s="23"/>
      <c r="E35" s="23"/>
      <c r="F35" s="23"/>
      <c r="G35" s="114"/>
      <c r="H35" s="23"/>
      <c r="I35" s="114"/>
      <c r="J35" s="23"/>
      <c r="K35" s="114"/>
      <c r="L35" s="23"/>
      <c r="M35" s="114"/>
      <c r="N35" s="83"/>
      <c r="O35" s="114"/>
      <c r="P35" s="83"/>
      <c r="Q35" s="114"/>
      <c r="R35" s="155"/>
      <c r="S35" s="156">
        <f t="shared" si="9"/>
        <v>0</v>
      </c>
      <c r="T35" s="156">
        <f t="shared" si="10"/>
        <v>0</v>
      </c>
      <c r="U35" s="156">
        <f t="shared" si="11"/>
        <v>0</v>
      </c>
      <c r="V35" s="156">
        <f t="shared" si="12"/>
        <v>0</v>
      </c>
      <c r="W35" s="156">
        <f t="shared" si="13"/>
        <v>0</v>
      </c>
      <c r="X35" s="175"/>
      <c r="Y35" s="175"/>
      <c r="Z35" s="175"/>
    </row>
    <row r="36" spans="1:23" ht="14.25" customHeight="1">
      <c r="A36" s="130"/>
      <c r="B36" s="80"/>
      <c r="C36" s="147" t="s">
        <v>52</v>
      </c>
      <c r="D36" s="158">
        <f>SUM(D9:D35)</f>
        <v>51052</v>
      </c>
      <c r="E36" s="158">
        <f>SUM(E9:E35)</f>
        <v>71434</v>
      </c>
      <c r="F36" s="158">
        <f>SUM(F9:F35)</f>
        <v>2633</v>
      </c>
      <c r="G36" s="159">
        <f>IF(D36=0,0,F36/D36*100)</f>
        <v>5.157486484368879</v>
      </c>
      <c r="H36" s="158">
        <f>SUM(H9:H35)</f>
        <v>3309</v>
      </c>
      <c r="I36" s="159">
        <f>IF(E36=0,"0",H36/E36*100)</f>
        <v>4.632247949155864</v>
      </c>
      <c r="J36" s="158">
        <f>SUM(J9:J35)</f>
        <v>100</v>
      </c>
      <c r="K36" s="159">
        <f>IF(D36=0,0,J36/D36*100)</f>
        <v>0.19587871190159054</v>
      </c>
      <c r="L36" s="158">
        <f>SUM(L9:L35)</f>
        <v>116</v>
      </c>
      <c r="M36" s="159">
        <f>IF(E36=0,"0",L36/E36*100)</f>
        <v>0.16238765853795112</v>
      </c>
      <c r="N36" s="158">
        <f>SUM(N9:N35)</f>
        <v>2733</v>
      </c>
      <c r="O36" s="159">
        <f>IF(D36=0,0,N36/D36*100)</f>
        <v>5.353365196270469</v>
      </c>
      <c r="P36" s="158">
        <f>SUM(P9:P35)</f>
        <v>3425</v>
      </c>
      <c r="Q36" s="159">
        <f>IF(E36=0,"0",P36/E36*100)</f>
        <v>4.794635607693816</v>
      </c>
      <c r="R36" s="155">
        <f>IF(D36=0,0,SUM(F36*100/D36))</f>
        <v>5.157486484368879</v>
      </c>
      <c r="S36" s="156">
        <f t="shared" si="9"/>
        <v>4.632247949155865</v>
      </c>
      <c r="T36" s="156">
        <f t="shared" si="10"/>
        <v>0.19587871190159054</v>
      </c>
      <c r="U36" s="156">
        <f t="shared" si="11"/>
        <v>0.16238765853795112</v>
      </c>
      <c r="V36" s="156">
        <f t="shared" si="12"/>
        <v>5.353365196270469</v>
      </c>
      <c r="W36" s="156">
        <f t="shared" si="13"/>
        <v>4.794635607693816</v>
      </c>
    </row>
    <row r="37" spans="2:17" ht="1.5" customHeight="1">
      <c r="B37" s="2"/>
      <c r="C37" s="2"/>
      <c r="D37" s="2"/>
      <c r="E37" s="2"/>
      <c r="F37" s="165">
        <v>1983</v>
      </c>
      <c r="G37" s="2"/>
      <c r="H37" s="2"/>
      <c r="I37" s="2"/>
      <c r="J37" s="165">
        <v>386</v>
      </c>
      <c r="K37" s="2"/>
      <c r="L37" s="2"/>
      <c r="M37" s="2"/>
      <c r="N37" s="2"/>
      <c r="O37" s="2"/>
      <c r="P37" s="2"/>
      <c r="Q37" s="2"/>
    </row>
    <row r="38" ht="10.5" customHeight="1">
      <c r="C38" s="27" t="s">
        <v>378</v>
      </c>
    </row>
    <row r="39" spans="4:8" ht="12.75" customHeight="1">
      <c r="D39" s="336"/>
      <c r="E39" s="337"/>
      <c r="F39" s="337"/>
      <c r="G39" s="337"/>
      <c r="H39" s="337"/>
    </row>
  </sheetData>
  <sheetProtection/>
  <mergeCells count="18"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P6:Q6"/>
    <mergeCell ref="D39:H39"/>
    <mergeCell ref="E6:E7"/>
    <mergeCell ref="F6:G6"/>
    <mergeCell ref="H6:I6"/>
    <mergeCell ref="J6:K6"/>
    <mergeCell ref="L6:M6"/>
    <mergeCell ref="N6:O6"/>
  </mergeCells>
  <printOptions/>
  <pageMargins left="0.3937007874015748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12" width="9.28125" style="0" customWidth="1"/>
    <col min="14" max="14" width="0.13671875" style="0" customWidth="1"/>
    <col min="16" max="16" width="0.2890625" style="0" hidden="1" customWidth="1"/>
    <col min="17" max="17" width="9.140625" style="0" hidden="1" customWidth="1"/>
  </cols>
  <sheetData>
    <row r="1" spans="1:12" ht="12.75">
      <c r="A1" s="168"/>
      <c r="L1" s="33" t="s">
        <v>396</v>
      </c>
    </row>
    <row r="2" spans="1:12" ht="18" customHeight="1">
      <c r="A2" s="179"/>
      <c r="B2" s="290" t="s">
        <v>20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0.5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2" ht="12" customHeight="1">
      <c r="A4" s="180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3" ht="20.25" customHeight="1">
      <c r="A5" s="345" t="s">
        <v>28</v>
      </c>
      <c r="B5" s="267" t="s">
        <v>97</v>
      </c>
      <c r="C5" s="267" t="s">
        <v>390</v>
      </c>
      <c r="D5" s="267"/>
      <c r="E5" s="267" t="s">
        <v>391</v>
      </c>
      <c r="F5" s="267"/>
      <c r="G5" s="267"/>
      <c r="H5" s="267"/>
      <c r="I5" s="267"/>
      <c r="J5" s="267"/>
      <c r="K5" s="267"/>
      <c r="L5" s="267"/>
      <c r="M5" s="6"/>
    </row>
    <row r="6" spans="1:13" ht="12.75">
      <c r="A6" s="345"/>
      <c r="B6" s="267"/>
      <c r="C6" s="267"/>
      <c r="D6" s="267"/>
      <c r="E6" s="267" t="s">
        <v>392</v>
      </c>
      <c r="F6" s="267"/>
      <c r="G6" s="267"/>
      <c r="H6" s="267"/>
      <c r="I6" s="267" t="s">
        <v>394</v>
      </c>
      <c r="J6" s="267"/>
      <c r="K6" s="267"/>
      <c r="L6" s="267"/>
      <c r="M6" s="6"/>
    </row>
    <row r="7" spans="1:13" ht="30" customHeight="1">
      <c r="A7" s="345"/>
      <c r="B7" s="267"/>
      <c r="C7" s="267"/>
      <c r="D7" s="267"/>
      <c r="E7" s="267"/>
      <c r="F7" s="267"/>
      <c r="G7" s="267"/>
      <c r="H7" s="267"/>
      <c r="I7" s="267" t="s">
        <v>395</v>
      </c>
      <c r="J7" s="267"/>
      <c r="K7" s="267"/>
      <c r="L7" s="267"/>
      <c r="M7" s="6"/>
    </row>
    <row r="8" spans="1:17" ht="49.5" customHeight="1">
      <c r="A8" s="345"/>
      <c r="B8" s="267"/>
      <c r="C8" s="15">
        <v>2020</v>
      </c>
      <c r="D8" s="15">
        <v>2021</v>
      </c>
      <c r="E8" s="15">
        <v>2020</v>
      </c>
      <c r="F8" s="80" t="s">
        <v>393</v>
      </c>
      <c r="G8" s="15">
        <v>2021</v>
      </c>
      <c r="H8" s="80" t="s">
        <v>393</v>
      </c>
      <c r="I8" s="15">
        <v>2020</v>
      </c>
      <c r="J8" s="80" t="s">
        <v>393</v>
      </c>
      <c r="K8" s="15">
        <v>2021</v>
      </c>
      <c r="L8" s="80" t="s">
        <v>393</v>
      </c>
      <c r="M8" s="6"/>
      <c r="P8" s="187" t="s">
        <v>397</v>
      </c>
      <c r="Q8" s="187" t="s">
        <v>398</v>
      </c>
    </row>
    <row r="9" spans="1:13" ht="12.75" customHeight="1">
      <c r="A9" s="12" t="s">
        <v>29</v>
      </c>
      <c r="B9" s="38" t="s">
        <v>31</v>
      </c>
      <c r="C9" s="184">
        <v>1</v>
      </c>
      <c r="D9" s="184">
        <v>2</v>
      </c>
      <c r="E9" s="184">
        <v>3</v>
      </c>
      <c r="F9" s="186">
        <v>4</v>
      </c>
      <c r="G9" s="184">
        <v>5</v>
      </c>
      <c r="H9" s="186">
        <v>6</v>
      </c>
      <c r="I9" s="184">
        <v>7</v>
      </c>
      <c r="J9" s="186">
        <v>8</v>
      </c>
      <c r="K9" s="184">
        <v>9</v>
      </c>
      <c r="L9" s="186">
        <v>10</v>
      </c>
      <c r="M9" s="6"/>
    </row>
    <row r="10" spans="1:14" ht="12.75" customHeight="1">
      <c r="A10" s="12">
        <v>1</v>
      </c>
      <c r="B10" s="183" t="s">
        <v>388</v>
      </c>
      <c r="C10" s="23"/>
      <c r="D10" s="23"/>
      <c r="E10" s="83"/>
      <c r="F10" s="163"/>
      <c r="G10" s="83"/>
      <c r="H10" s="163"/>
      <c r="I10" s="83"/>
      <c r="J10" s="163"/>
      <c r="K10" s="83"/>
      <c r="L10" s="163"/>
      <c r="M10" s="155"/>
      <c r="N10" s="156"/>
    </row>
    <row r="11" spans="1:14" ht="12.75" customHeight="1">
      <c r="A11" s="12">
        <v>2</v>
      </c>
      <c r="B11" s="183" t="s">
        <v>312</v>
      </c>
      <c r="C11" s="23">
        <v>4289</v>
      </c>
      <c r="D11" s="23">
        <v>1287</v>
      </c>
      <c r="E11" s="83">
        <v>298</v>
      </c>
      <c r="F11" s="163">
        <f aca="true" t="shared" si="0" ref="F11:F35">IF(C11=0,0,E11*100/C11)</f>
        <v>6.948006528328282</v>
      </c>
      <c r="G11" s="83">
        <v>359</v>
      </c>
      <c r="H11" s="163">
        <f aca="true" t="shared" si="1" ref="H11:H35">IF(D11=0,IF(G11=0,0,100),M11)</f>
        <v>27.894327894327894</v>
      </c>
      <c r="I11" s="83">
        <v>89</v>
      </c>
      <c r="J11" s="163">
        <f aca="true" t="shared" si="2" ref="J11:J35">IF(C11=0,0,I11*100/C11)</f>
        <v>2.0750757752389832</v>
      </c>
      <c r="K11" s="83">
        <v>118</v>
      </c>
      <c r="L11" s="163">
        <f aca="true" t="shared" si="3" ref="L11:L35">IF(D11=0,IF(K11=0,0,100),N11)</f>
        <v>9.16860916860917</v>
      </c>
      <c r="M11" s="155">
        <f aca="true" t="shared" si="4" ref="M11:M37">IF(D11=0,0,SUM(G11*100/D11))</f>
        <v>27.894327894327894</v>
      </c>
      <c r="N11" s="156">
        <f aca="true" t="shared" si="5" ref="N11:N37">K11*100/D11</f>
        <v>9.16860916860917</v>
      </c>
    </row>
    <row r="12" spans="1:14" ht="12.75" customHeight="1">
      <c r="A12" s="12">
        <v>3</v>
      </c>
      <c r="B12" s="183" t="s">
        <v>313</v>
      </c>
      <c r="C12" s="23">
        <v>1054</v>
      </c>
      <c r="D12" s="23">
        <v>972</v>
      </c>
      <c r="E12" s="83">
        <v>256</v>
      </c>
      <c r="F12" s="163">
        <f t="shared" si="0"/>
        <v>24.28842504743833</v>
      </c>
      <c r="G12" s="83">
        <v>292</v>
      </c>
      <c r="H12" s="163">
        <f t="shared" si="1"/>
        <v>30.041152263374485</v>
      </c>
      <c r="I12" s="83">
        <v>60</v>
      </c>
      <c r="J12" s="163">
        <f t="shared" si="2"/>
        <v>5.692599620493358</v>
      </c>
      <c r="K12" s="83">
        <v>97</v>
      </c>
      <c r="L12" s="163">
        <f t="shared" si="3"/>
        <v>9.979423868312757</v>
      </c>
      <c r="M12" s="155">
        <f t="shared" si="4"/>
        <v>30.041152263374485</v>
      </c>
      <c r="N12" s="156">
        <f t="shared" si="5"/>
        <v>9.979423868312757</v>
      </c>
    </row>
    <row r="13" spans="1:14" ht="12.75" customHeight="1">
      <c r="A13" s="12">
        <v>4</v>
      </c>
      <c r="B13" s="183" t="s">
        <v>314</v>
      </c>
      <c r="C13" s="23">
        <v>9226</v>
      </c>
      <c r="D13" s="23">
        <v>9739</v>
      </c>
      <c r="E13" s="83">
        <v>1615</v>
      </c>
      <c r="F13" s="163">
        <f t="shared" si="0"/>
        <v>17.504877520052027</v>
      </c>
      <c r="G13" s="83">
        <v>2088</v>
      </c>
      <c r="H13" s="163">
        <f t="shared" si="1"/>
        <v>21.439572851422117</v>
      </c>
      <c r="I13" s="83">
        <v>432</v>
      </c>
      <c r="J13" s="163">
        <f t="shared" si="2"/>
        <v>4.682419249945806</v>
      </c>
      <c r="K13" s="83">
        <v>587</v>
      </c>
      <c r="L13" s="163">
        <f t="shared" si="3"/>
        <v>6.02731286579731</v>
      </c>
      <c r="M13" s="155">
        <f t="shared" si="4"/>
        <v>21.439572851422117</v>
      </c>
      <c r="N13" s="156">
        <f t="shared" si="5"/>
        <v>6.02731286579731</v>
      </c>
    </row>
    <row r="14" spans="1:17" ht="12.75" customHeight="1">
      <c r="A14" s="12">
        <v>5</v>
      </c>
      <c r="B14" s="183" t="s">
        <v>315</v>
      </c>
      <c r="C14" s="23">
        <v>2710</v>
      </c>
      <c r="D14" s="23">
        <v>2753</v>
      </c>
      <c r="E14" s="83">
        <v>636</v>
      </c>
      <c r="F14" s="163">
        <f t="shared" si="0"/>
        <v>23.468634686346864</v>
      </c>
      <c r="G14" s="83">
        <v>628</v>
      </c>
      <c r="H14" s="163">
        <f t="shared" si="1"/>
        <v>22.81147838721395</v>
      </c>
      <c r="I14" s="83">
        <v>164</v>
      </c>
      <c r="J14" s="163">
        <f t="shared" si="2"/>
        <v>6.051660516605166</v>
      </c>
      <c r="K14" s="83">
        <v>143</v>
      </c>
      <c r="L14" s="163">
        <f t="shared" si="3"/>
        <v>5.194333454413367</v>
      </c>
      <c r="M14" s="155">
        <f t="shared" si="4"/>
        <v>22.81147838721395</v>
      </c>
      <c r="N14" s="156">
        <f t="shared" si="5"/>
        <v>5.194333454413367</v>
      </c>
      <c r="P14" s="27">
        <v>7</v>
      </c>
      <c r="Q14" s="27">
        <v>19</v>
      </c>
    </row>
    <row r="15" spans="1:14" ht="12.75" customHeight="1">
      <c r="A15" s="12">
        <v>6</v>
      </c>
      <c r="B15" s="183" t="s">
        <v>316</v>
      </c>
      <c r="C15" s="23">
        <v>3814</v>
      </c>
      <c r="D15" s="23">
        <v>1764</v>
      </c>
      <c r="E15" s="83">
        <v>356</v>
      </c>
      <c r="F15" s="163">
        <f t="shared" si="0"/>
        <v>9.334032511798636</v>
      </c>
      <c r="G15" s="83">
        <v>396</v>
      </c>
      <c r="H15" s="163">
        <f t="shared" si="1"/>
        <v>22.448979591836736</v>
      </c>
      <c r="I15" s="83">
        <v>104</v>
      </c>
      <c r="J15" s="163">
        <f t="shared" si="2"/>
        <v>2.7267960146827477</v>
      </c>
      <c r="K15" s="83">
        <v>130</v>
      </c>
      <c r="L15" s="163">
        <f t="shared" si="3"/>
        <v>7.369614512471656</v>
      </c>
      <c r="M15" s="155">
        <f t="shared" si="4"/>
        <v>22.448979591836736</v>
      </c>
      <c r="N15" s="156">
        <f t="shared" si="5"/>
        <v>7.369614512471656</v>
      </c>
    </row>
    <row r="16" spans="1:14" ht="12.75" customHeight="1">
      <c r="A16" s="12">
        <v>7</v>
      </c>
      <c r="B16" s="183" t="s">
        <v>317</v>
      </c>
      <c r="C16" s="23">
        <v>794</v>
      </c>
      <c r="D16" s="23">
        <v>1063</v>
      </c>
      <c r="E16" s="83">
        <v>110</v>
      </c>
      <c r="F16" s="163">
        <f t="shared" si="0"/>
        <v>13.853904282115868</v>
      </c>
      <c r="G16" s="83">
        <v>202</v>
      </c>
      <c r="H16" s="163">
        <f t="shared" si="1"/>
        <v>19.002822201317027</v>
      </c>
      <c r="I16" s="83">
        <v>32</v>
      </c>
      <c r="J16" s="163">
        <f t="shared" si="2"/>
        <v>4.030226700251889</v>
      </c>
      <c r="K16" s="83">
        <v>58</v>
      </c>
      <c r="L16" s="163">
        <f t="shared" si="3"/>
        <v>5.456255879586077</v>
      </c>
      <c r="M16" s="155">
        <f t="shared" si="4"/>
        <v>19.002822201317027</v>
      </c>
      <c r="N16" s="156">
        <f t="shared" si="5"/>
        <v>5.456255879586077</v>
      </c>
    </row>
    <row r="17" spans="1:17" ht="12.75" customHeight="1">
      <c r="A17" s="12">
        <v>8</v>
      </c>
      <c r="B17" s="183" t="s">
        <v>318</v>
      </c>
      <c r="C17" s="23">
        <v>3934</v>
      </c>
      <c r="D17" s="23">
        <v>4449</v>
      </c>
      <c r="E17" s="83">
        <v>735</v>
      </c>
      <c r="F17" s="163">
        <f t="shared" si="0"/>
        <v>18.683274021352315</v>
      </c>
      <c r="G17" s="83">
        <v>880</v>
      </c>
      <c r="H17" s="163">
        <f t="shared" si="1"/>
        <v>19.779725781074397</v>
      </c>
      <c r="I17" s="83">
        <v>224</v>
      </c>
      <c r="J17" s="163">
        <f t="shared" si="2"/>
        <v>5.693950177935943</v>
      </c>
      <c r="K17" s="83">
        <v>262</v>
      </c>
      <c r="L17" s="163">
        <f t="shared" si="3"/>
        <v>5.888963812092605</v>
      </c>
      <c r="M17" s="155">
        <f t="shared" si="4"/>
        <v>19.779725781074397</v>
      </c>
      <c r="N17" s="156">
        <f t="shared" si="5"/>
        <v>5.888963812092605</v>
      </c>
      <c r="P17" s="27">
        <v>115</v>
      </c>
      <c r="Q17" s="27">
        <v>391</v>
      </c>
    </row>
    <row r="18" spans="1:14" ht="12.75" customHeight="1">
      <c r="A18" s="12">
        <v>9</v>
      </c>
      <c r="B18" s="183" t="s">
        <v>319</v>
      </c>
      <c r="C18" s="23">
        <v>1469</v>
      </c>
      <c r="D18" s="23">
        <v>1508</v>
      </c>
      <c r="E18" s="83">
        <v>257</v>
      </c>
      <c r="F18" s="163">
        <f t="shared" si="0"/>
        <v>17.494894486044927</v>
      </c>
      <c r="G18" s="83">
        <v>371</v>
      </c>
      <c r="H18" s="163">
        <f t="shared" si="1"/>
        <v>24.602122015915118</v>
      </c>
      <c r="I18" s="83">
        <v>67</v>
      </c>
      <c r="J18" s="163">
        <f t="shared" si="2"/>
        <v>4.560925799863853</v>
      </c>
      <c r="K18" s="83">
        <v>108</v>
      </c>
      <c r="L18" s="163">
        <f t="shared" si="3"/>
        <v>7.161803713527852</v>
      </c>
      <c r="M18" s="155">
        <f t="shared" si="4"/>
        <v>24.602122015915118</v>
      </c>
      <c r="N18" s="156">
        <f t="shared" si="5"/>
        <v>7.161803713527852</v>
      </c>
    </row>
    <row r="19" spans="1:14" ht="12.75" customHeight="1">
      <c r="A19" s="12">
        <v>10</v>
      </c>
      <c r="B19" s="183" t="s">
        <v>320</v>
      </c>
      <c r="C19" s="23">
        <v>4883</v>
      </c>
      <c r="D19" s="23">
        <v>5656</v>
      </c>
      <c r="E19" s="83">
        <v>980</v>
      </c>
      <c r="F19" s="163">
        <f t="shared" si="0"/>
        <v>20.069629326233873</v>
      </c>
      <c r="G19" s="83">
        <v>1137</v>
      </c>
      <c r="H19" s="163">
        <f t="shared" si="1"/>
        <v>20.102545968882602</v>
      </c>
      <c r="I19" s="83">
        <v>260</v>
      </c>
      <c r="J19" s="163">
        <f t="shared" si="2"/>
        <v>5.324595535531436</v>
      </c>
      <c r="K19" s="83">
        <v>288</v>
      </c>
      <c r="L19" s="163">
        <f t="shared" si="3"/>
        <v>5.091937765205092</v>
      </c>
      <c r="M19" s="155">
        <f t="shared" si="4"/>
        <v>20.102545968882602</v>
      </c>
      <c r="N19" s="156">
        <f t="shared" si="5"/>
        <v>5.091937765205092</v>
      </c>
    </row>
    <row r="20" spans="1:14" ht="12.75" customHeight="1">
      <c r="A20" s="12">
        <v>11</v>
      </c>
      <c r="B20" s="183" t="s">
        <v>321</v>
      </c>
      <c r="C20" s="23">
        <v>1212</v>
      </c>
      <c r="D20" s="23">
        <v>1331</v>
      </c>
      <c r="E20" s="83">
        <v>260</v>
      </c>
      <c r="F20" s="163">
        <f t="shared" si="0"/>
        <v>21.45214521452145</v>
      </c>
      <c r="G20" s="83">
        <v>275</v>
      </c>
      <c r="H20" s="163">
        <f t="shared" si="1"/>
        <v>20.66115702479339</v>
      </c>
      <c r="I20" s="83">
        <v>55</v>
      </c>
      <c r="J20" s="163">
        <f t="shared" si="2"/>
        <v>4.537953795379538</v>
      </c>
      <c r="K20" s="83">
        <v>63</v>
      </c>
      <c r="L20" s="163">
        <f t="shared" si="3"/>
        <v>4.73328324567994</v>
      </c>
      <c r="M20" s="155">
        <f t="shared" si="4"/>
        <v>20.66115702479339</v>
      </c>
      <c r="N20" s="156">
        <f t="shared" si="5"/>
        <v>4.73328324567994</v>
      </c>
    </row>
    <row r="21" spans="1:17" ht="12.75" customHeight="1">
      <c r="A21" s="12">
        <v>12</v>
      </c>
      <c r="B21" s="183" t="s">
        <v>322</v>
      </c>
      <c r="C21" s="23">
        <v>1476</v>
      </c>
      <c r="D21" s="23">
        <v>1678</v>
      </c>
      <c r="E21" s="83">
        <v>208</v>
      </c>
      <c r="F21" s="163">
        <f t="shared" si="0"/>
        <v>14.092140921409214</v>
      </c>
      <c r="G21" s="83">
        <v>246</v>
      </c>
      <c r="H21" s="163">
        <f t="shared" si="1"/>
        <v>14.66030989272944</v>
      </c>
      <c r="I21" s="83">
        <v>52</v>
      </c>
      <c r="J21" s="163">
        <f t="shared" si="2"/>
        <v>3.5230352303523036</v>
      </c>
      <c r="K21" s="83">
        <v>87</v>
      </c>
      <c r="L21" s="163">
        <f t="shared" si="3"/>
        <v>5.184743742550656</v>
      </c>
      <c r="M21" s="155">
        <f t="shared" si="4"/>
        <v>14.66030989272944</v>
      </c>
      <c r="N21" s="156">
        <f t="shared" si="5"/>
        <v>5.184743742550656</v>
      </c>
      <c r="P21" s="27">
        <v>3</v>
      </c>
      <c r="Q21" s="27">
        <v>6</v>
      </c>
    </row>
    <row r="22" spans="1:14" ht="12.75" customHeight="1">
      <c r="A22" s="12">
        <v>13</v>
      </c>
      <c r="B22" s="183" t="s">
        <v>323</v>
      </c>
      <c r="C22" s="23">
        <v>3324</v>
      </c>
      <c r="D22" s="23">
        <v>3640</v>
      </c>
      <c r="E22" s="83">
        <v>558</v>
      </c>
      <c r="F22" s="163">
        <f t="shared" si="0"/>
        <v>16.787003610108304</v>
      </c>
      <c r="G22" s="83">
        <v>849</v>
      </c>
      <c r="H22" s="163">
        <f t="shared" si="1"/>
        <v>23.324175824175825</v>
      </c>
      <c r="I22" s="83">
        <v>148</v>
      </c>
      <c r="J22" s="163">
        <f t="shared" si="2"/>
        <v>4.452466907340553</v>
      </c>
      <c r="K22" s="83">
        <v>192</v>
      </c>
      <c r="L22" s="163">
        <f t="shared" si="3"/>
        <v>5.274725274725275</v>
      </c>
      <c r="M22" s="155">
        <f t="shared" si="4"/>
        <v>23.324175824175825</v>
      </c>
      <c r="N22" s="156">
        <f t="shared" si="5"/>
        <v>5.274725274725275</v>
      </c>
    </row>
    <row r="23" spans="1:14" ht="12.75" customHeight="1">
      <c r="A23" s="12">
        <v>14</v>
      </c>
      <c r="B23" s="183" t="s">
        <v>324</v>
      </c>
      <c r="C23" s="23">
        <v>2557</v>
      </c>
      <c r="D23" s="23">
        <v>2743</v>
      </c>
      <c r="E23" s="83">
        <v>347</v>
      </c>
      <c r="F23" s="163">
        <f t="shared" si="0"/>
        <v>13.570590535784122</v>
      </c>
      <c r="G23" s="83">
        <v>523</v>
      </c>
      <c r="H23" s="163">
        <f t="shared" si="1"/>
        <v>19.066715275246082</v>
      </c>
      <c r="I23" s="83">
        <v>106</v>
      </c>
      <c r="J23" s="163">
        <f t="shared" si="2"/>
        <v>4.1454829878764174</v>
      </c>
      <c r="K23" s="83">
        <v>145</v>
      </c>
      <c r="L23" s="163">
        <f t="shared" si="3"/>
        <v>5.286183011301495</v>
      </c>
      <c r="M23" s="155">
        <f t="shared" si="4"/>
        <v>19.066715275246082</v>
      </c>
      <c r="N23" s="156">
        <f t="shared" si="5"/>
        <v>5.286183011301495</v>
      </c>
    </row>
    <row r="24" spans="1:14" ht="12.75" customHeight="1">
      <c r="A24" s="12">
        <v>15</v>
      </c>
      <c r="B24" s="183" t="s">
        <v>325</v>
      </c>
      <c r="C24" s="23">
        <v>7596</v>
      </c>
      <c r="D24" s="23">
        <v>5731</v>
      </c>
      <c r="E24" s="83">
        <v>1049</v>
      </c>
      <c r="F24" s="163">
        <f t="shared" si="0"/>
        <v>13.809899947340705</v>
      </c>
      <c r="G24" s="83">
        <v>1237</v>
      </c>
      <c r="H24" s="163">
        <f t="shared" si="1"/>
        <v>21.58436573023905</v>
      </c>
      <c r="I24" s="83">
        <v>268</v>
      </c>
      <c r="J24" s="163">
        <f t="shared" si="2"/>
        <v>3.5281727224855186</v>
      </c>
      <c r="K24" s="83">
        <v>317</v>
      </c>
      <c r="L24" s="163">
        <f t="shared" si="3"/>
        <v>5.531320886407259</v>
      </c>
      <c r="M24" s="155">
        <f t="shared" si="4"/>
        <v>21.58436573023905</v>
      </c>
      <c r="N24" s="156">
        <f t="shared" si="5"/>
        <v>5.531320886407259</v>
      </c>
    </row>
    <row r="25" spans="1:14" ht="12.75" customHeight="1">
      <c r="A25" s="12">
        <v>16</v>
      </c>
      <c r="B25" s="183" t="s">
        <v>326</v>
      </c>
      <c r="C25" s="23">
        <v>2249</v>
      </c>
      <c r="D25" s="23">
        <v>2207</v>
      </c>
      <c r="E25" s="83">
        <v>376</v>
      </c>
      <c r="F25" s="163">
        <f t="shared" si="0"/>
        <v>16.718541574032905</v>
      </c>
      <c r="G25" s="83">
        <v>490</v>
      </c>
      <c r="H25" s="163">
        <f t="shared" si="1"/>
        <v>22.2020842772995</v>
      </c>
      <c r="I25" s="83">
        <v>111</v>
      </c>
      <c r="J25" s="163">
        <f t="shared" si="2"/>
        <v>4.9355269008448195</v>
      </c>
      <c r="K25" s="83">
        <v>174</v>
      </c>
      <c r="L25" s="163">
        <f t="shared" si="3"/>
        <v>7.884005437245129</v>
      </c>
      <c r="M25" s="155">
        <f t="shared" si="4"/>
        <v>22.2020842772995</v>
      </c>
      <c r="N25" s="156">
        <f t="shared" si="5"/>
        <v>7.884005437245129</v>
      </c>
    </row>
    <row r="26" spans="1:14" ht="12.75" customHeight="1">
      <c r="A26" s="12">
        <v>17</v>
      </c>
      <c r="B26" s="183" t="s">
        <v>327</v>
      </c>
      <c r="C26" s="23">
        <v>1316</v>
      </c>
      <c r="D26" s="23">
        <v>1463</v>
      </c>
      <c r="E26" s="83">
        <v>253</v>
      </c>
      <c r="F26" s="163">
        <f t="shared" si="0"/>
        <v>19.224924012158056</v>
      </c>
      <c r="G26" s="83">
        <v>287</v>
      </c>
      <c r="H26" s="163">
        <f t="shared" si="1"/>
        <v>19.617224880382775</v>
      </c>
      <c r="I26" s="83">
        <v>75</v>
      </c>
      <c r="J26" s="163">
        <f t="shared" si="2"/>
        <v>5.699088145896656</v>
      </c>
      <c r="K26" s="83">
        <v>86</v>
      </c>
      <c r="L26" s="163">
        <f t="shared" si="3"/>
        <v>5.8783321941216675</v>
      </c>
      <c r="M26" s="155">
        <f t="shared" si="4"/>
        <v>19.617224880382775</v>
      </c>
      <c r="N26" s="156">
        <f t="shared" si="5"/>
        <v>5.8783321941216675</v>
      </c>
    </row>
    <row r="27" spans="1:14" ht="12.75" customHeight="1">
      <c r="A27" s="12">
        <v>18</v>
      </c>
      <c r="B27" s="183" t="s">
        <v>328</v>
      </c>
      <c r="C27" s="23">
        <v>1532</v>
      </c>
      <c r="D27" s="23">
        <v>1703</v>
      </c>
      <c r="E27" s="83">
        <v>334</v>
      </c>
      <c r="F27" s="163">
        <f t="shared" si="0"/>
        <v>21.801566579634464</v>
      </c>
      <c r="G27" s="83">
        <v>404</v>
      </c>
      <c r="H27" s="163">
        <f t="shared" si="1"/>
        <v>23.72284204345273</v>
      </c>
      <c r="I27" s="83">
        <v>95</v>
      </c>
      <c r="J27" s="163">
        <f t="shared" si="2"/>
        <v>6.201044386422977</v>
      </c>
      <c r="K27" s="83">
        <v>111</v>
      </c>
      <c r="L27" s="163">
        <f t="shared" si="3"/>
        <v>6.517909571344686</v>
      </c>
      <c r="M27" s="155">
        <f t="shared" si="4"/>
        <v>23.72284204345273</v>
      </c>
      <c r="N27" s="156">
        <f t="shared" si="5"/>
        <v>6.517909571344686</v>
      </c>
    </row>
    <row r="28" spans="1:14" ht="12.75" customHeight="1">
      <c r="A28" s="12">
        <v>19</v>
      </c>
      <c r="B28" s="183" t="s">
        <v>329</v>
      </c>
      <c r="C28" s="23">
        <v>1058</v>
      </c>
      <c r="D28" s="23">
        <v>888</v>
      </c>
      <c r="E28" s="83">
        <v>188</v>
      </c>
      <c r="F28" s="163">
        <f t="shared" si="0"/>
        <v>17.76937618147448</v>
      </c>
      <c r="G28" s="83">
        <v>240</v>
      </c>
      <c r="H28" s="163">
        <f t="shared" si="1"/>
        <v>27.027027027027028</v>
      </c>
      <c r="I28" s="83">
        <v>57</v>
      </c>
      <c r="J28" s="163">
        <f t="shared" si="2"/>
        <v>5.387523629489603</v>
      </c>
      <c r="K28" s="83">
        <v>69</v>
      </c>
      <c r="L28" s="163">
        <f t="shared" si="3"/>
        <v>7.77027027027027</v>
      </c>
      <c r="M28" s="155">
        <f t="shared" si="4"/>
        <v>27.027027027027028</v>
      </c>
      <c r="N28" s="156">
        <f t="shared" si="5"/>
        <v>7.77027027027027</v>
      </c>
    </row>
    <row r="29" spans="1:14" ht="12.75" customHeight="1">
      <c r="A29" s="12">
        <v>20</v>
      </c>
      <c r="B29" s="183" t="s">
        <v>330</v>
      </c>
      <c r="C29" s="23">
        <v>5393</v>
      </c>
      <c r="D29" s="23">
        <v>6165</v>
      </c>
      <c r="E29" s="83">
        <v>1323</v>
      </c>
      <c r="F29" s="163">
        <f t="shared" si="0"/>
        <v>24.531800482106433</v>
      </c>
      <c r="G29" s="83">
        <v>1479</v>
      </c>
      <c r="H29" s="163">
        <f t="shared" si="1"/>
        <v>23.990267639902676</v>
      </c>
      <c r="I29" s="83">
        <v>478</v>
      </c>
      <c r="J29" s="163">
        <f t="shared" si="2"/>
        <v>8.86334136844057</v>
      </c>
      <c r="K29" s="83">
        <v>511</v>
      </c>
      <c r="L29" s="163">
        <f t="shared" si="3"/>
        <v>8.288726682887267</v>
      </c>
      <c r="M29" s="155">
        <f t="shared" si="4"/>
        <v>23.990267639902676</v>
      </c>
      <c r="N29" s="156">
        <f t="shared" si="5"/>
        <v>8.288726682887267</v>
      </c>
    </row>
    <row r="30" spans="1:14" ht="12.75" customHeight="1">
      <c r="A30" s="12">
        <v>21</v>
      </c>
      <c r="B30" s="183" t="s">
        <v>331</v>
      </c>
      <c r="C30" s="23">
        <v>1449</v>
      </c>
      <c r="D30" s="23">
        <v>1801</v>
      </c>
      <c r="E30" s="83">
        <v>370</v>
      </c>
      <c r="F30" s="163">
        <f t="shared" si="0"/>
        <v>25.534851621808144</v>
      </c>
      <c r="G30" s="83">
        <v>439</v>
      </c>
      <c r="H30" s="163">
        <f t="shared" si="1"/>
        <v>24.375347029428095</v>
      </c>
      <c r="I30" s="83">
        <v>107</v>
      </c>
      <c r="J30" s="163">
        <f t="shared" si="2"/>
        <v>7.384403036576949</v>
      </c>
      <c r="K30" s="83">
        <v>143</v>
      </c>
      <c r="L30" s="163">
        <f t="shared" si="3"/>
        <v>7.940033314825097</v>
      </c>
      <c r="M30" s="155">
        <f t="shared" si="4"/>
        <v>24.375347029428095</v>
      </c>
      <c r="N30" s="156">
        <f t="shared" si="5"/>
        <v>7.940033314825097</v>
      </c>
    </row>
    <row r="31" spans="1:14" ht="12.75" customHeight="1">
      <c r="A31" s="12">
        <v>22</v>
      </c>
      <c r="B31" s="183" t="s">
        <v>332</v>
      </c>
      <c r="C31" s="23">
        <v>1765</v>
      </c>
      <c r="D31" s="23">
        <v>1815</v>
      </c>
      <c r="E31" s="83">
        <v>345</v>
      </c>
      <c r="F31" s="163">
        <f t="shared" si="0"/>
        <v>19.546742209631727</v>
      </c>
      <c r="G31" s="83">
        <v>384</v>
      </c>
      <c r="H31" s="163">
        <f t="shared" si="1"/>
        <v>21.15702479338843</v>
      </c>
      <c r="I31" s="83">
        <v>104</v>
      </c>
      <c r="J31" s="163">
        <f t="shared" si="2"/>
        <v>5.8923512747875355</v>
      </c>
      <c r="K31" s="83">
        <v>104</v>
      </c>
      <c r="L31" s="163">
        <f t="shared" si="3"/>
        <v>5.7300275482093666</v>
      </c>
      <c r="M31" s="155">
        <f t="shared" si="4"/>
        <v>21.15702479338843</v>
      </c>
      <c r="N31" s="156">
        <f t="shared" si="5"/>
        <v>5.7300275482093666</v>
      </c>
    </row>
    <row r="32" spans="1:14" ht="12.75" customHeight="1">
      <c r="A32" s="12">
        <v>23</v>
      </c>
      <c r="B32" s="183" t="s">
        <v>333</v>
      </c>
      <c r="C32" s="23">
        <v>2138</v>
      </c>
      <c r="D32" s="23">
        <v>2089</v>
      </c>
      <c r="E32" s="83">
        <v>463</v>
      </c>
      <c r="F32" s="163">
        <f t="shared" si="0"/>
        <v>21.65575304022451</v>
      </c>
      <c r="G32" s="83">
        <v>586</v>
      </c>
      <c r="H32" s="163">
        <f t="shared" si="1"/>
        <v>28.051699377692675</v>
      </c>
      <c r="I32" s="83">
        <v>128</v>
      </c>
      <c r="J32" s="163">
        <f t="shared" si="2"/>
        <v>5.9869036482694105</v>
      </c>
      <c r="K32" s="83">
        <v>192</v>
      </c>
      <c r="L32" s="163">
        <f t="shared" si="3"/>
        <v>9.191000478697942</v>
      </c>
      <c r="M32" s="155">
        <f t="shared" si="4"/>
        <v>28.051699377692675</v>
      </c>
      <c r="N32" s="156">
        <f t="shared" si="5"/>
        <v>9.191000478697942</v>
      </c>
    </row>
    <row r="33" spans="1:14" ht="12.75" customHeight="1">
      <c r="A33" s="12">
        <v>24</v>
      </c>
      <c r="B33" s="183" t="s">
        <v>334</v>
      </c>
      <c r="C33" s="23">
        <v>1270</v>
      </c>
      <c r="D33" s="23">
        <v>1311</v>
      </c>
      <c r="E33" s="83">
        <v>119</v>
      </c>
      <c r="F33" s="163">
        <f t="shared" si="0"/>
        <v>9.37007874015748</v>
      </c>
      <c r="G33" s="83">
        <v>138</v>
      </c>
      <c r="H33" s="163">
        <f t="shared" si="1"/>
        <v>10.526315789473685</v>
      </c>
      <c r="I33" s="83">
        <v>23</v>
      </c>
      <c r="J33" s="163">
        <f t="shared" si="2"/>
        <v>1.811023622047244</v>
      </c>
      <c r="K33" s="83">
        <v>30</v>
      </c>
      <c r="L33" s="163">
        <f t="shared" si="3"/>
        <v>2.288329519450801</v>
      </c>
      <c r="M33" s="155">
        <f t="shared" si="4"/>
        <v>10.526315789473685</v>
      </c>
      <c r="N33" s="156">
        <f t="shared" si="5"/>
        <v>2.288329519450801</v>
      </c>
    </row>
    <row r="34" spans="1:14" ht="12.75" customHeight="1">
      <c r="A34" s="12">
        <v>25</v>
      </c>
      <c r="B34" s="183" t="s">
        <v>335</v>
      </c>
      <c r="C34" s="23">
        <v>1475</v>
      </c>
      <c r="D34" s="23">
        <v>1565</v>
      </c>
      <c r="E34" s="83">
        <v>246</v>
      </c>
      <c r="F34" s="163">
        <f t="shared" si="0"/>
        <v>16.677966101694917</v>
      </c>
      <c r="G34" s="83">
        <v>356</v>
      </c>
      <c r="H34" s="163">
        <f t="shared" si="1"/>
        <v>22.747603833865814</v>
      </c>
      <c r="I34" s="83">
        <v>53</v>
      </c>
      <c r="J34" s="163">
        <f t="shared" si="2"/>
        <v>3.593220338983051</v>
      </c>
      <c r="K34" s="83">
        <v>90</v>
      </c>
      <c r="L34" s="163">
        <f t="shared" si="3"/>
        <v>5.7507987220447285</v>
      </c>
      <c r="M34" s="155">
        <f t="shared" si="4"/>
        <v>22.747603833865814</v>
      </c>
      <c r="N34" s="156">
        <f t="shared" si="5"/>
        <v>5.7507987220447285</v>
      </c>
    </row>
    <row r="35" spans="1:14" ht="12.75" customHeight="1">
      <c r="A35" s="12">
        <v>26</v>
      </c>
      <c r="B35" s="183" t="s">
        <v>123</v>
      </c>
      <c r="C35" s="23">
        <v>17382</v>
      </c>
      <c r="D35" s="23">
        <v>19403</v>
      </c>
      <c r="E35" s="83">
        <v>4757</v>
      </c>
      <c r="F35" s="163">
        <f t="shared" si="0"/>
        <v>27.367391554481646</v>
      </c>
      <c r="G35" s="83">
        <v>5889</v>
      </c>
      <c r="H35" s="163">
        <f t="shared" si="1"/>
        <v>30.350976653094882</v>
      </c>
      <c r="I35" s="83">
        <v>1251</v>
      </c>
      <c r="J35" s="163">
        <f t="shared" si="2"/>
        <v>7.197100448740076</v>
      </c>
      <c r="K35" s="83">
        <v>1521</v>
      </c>
      <c r="L35" s="163">
        <f t="shared" si="3"/>
        <v>7.838993970004639</v>
      </c>
      <c r="M35" s="155">
        <f t="shared" si="4"/>
        <v>30.350976653094882</v>
      </c>
      <c r="N35" s="156">
        <f t="shared" si="5"/>
        <v>7.838993970004639</v>
      </c>
    </row>
    <row r="36" spans="1:14" ht="12.75" customHeight="1">
      <c r="A36" s="12">
        <v>27</v>
      </c>
      <c r="B36" s="183" t="s">
        <v>124</v>
      </c>
      <c r="C36" s="23"/>
      <c r="D36" s="23"/>
      <c r="E36" s="83"/>
      <c r="F36" s="163"/>
      <c r="G36" s="83"/>
      <c r="H36" s="163"/>
      <c r="I36" s="83"/>
      <c r="J36" s="163"/>
      <c r="K36" s="83"/>
      <c r="L36" s="163"/>
      <c r="M36" s="155">
        <f t="shared" si="4"/>
        <v>0</v>
      </c>
      <c r="N36" s="156" t="e">
        <f t="shared" si="5"/>
        <v>#DIV/0!</v>
      </c>
    </row>
    <row r="37" spans="1:14" ht="12.75">
      <c r="A37" s="181"/>
      <c r="B37" s="181" t="s">
        <v>52</v>
      </c>
      <c r="C37" s="188">
        <f>SUM(C10:C36)</f>
        <v>85365</v>
      </c>
      <c r="D37" s="188">
        <f>SUM(D10:D36)</f>
        <v>84724</v>
      </c>
      <c r="E37" s="188">
        <f>SUM(E10:E36)</f>
        <v>16439</v>
      </c>
      <c r="F37" s="173">
        <f>IF(C37=0,0,E37*100/C37)</f>
        <v>19.257306858782872</v>
      </c>
      <c r="G37" s="188">
        <f>SUM(G10:G36)</f>
        <v>20175</v>
      </c>
      <c r="H37" s="173">
        <f>IF(D37=0,IF(G37=0,0,100),M37)</f>
        <v>23.81261507955243</v>
      </c>
      <c r="I37" s="188">
        <f>SUM(I10:I36)</f>
        <v>4543</v>
      </c>
      <c r="J37" s="173">
        <f>IF(C37=0,0,I37*100/C37)</f>
        <v>5.321853218532185</v>
      </c>
      <c r="K37" s="188">
        <f>SUM(K10:K36)</f>
        <v>5626</v>
      </c>
      <c r="L37" s="173">
        <f>IF(D37=0,IF(K37=0,0,100),N37)</f>
        <v>6.6403852509324395</v>
      </c>
      <c r="M37" s="189">
        <f t="shared" si="4"/>
        <v>23.81261507955243</v>
      </c>
      <c r="N37" s="190">
        <f t="shared" si="5"/>
        <v>6.6403852509324395</v>
      </c>
    </row>
    <row r="38" spans="1:12" ht="14.25" customHeight="1">
      <c r="A38" s="2"/>
      <c r="B38" s="2"/>
      <c r="C38" s="185"/>
      <c r="D38" s="2"/>
      <c r="E38" s="2"/>
      <c r="F38" s="2"/>
      <c r="G38" s="2"/>
      <c r="H38" s="164"/>
      <c r="I38" s="2"/>
      <c r="J38" s="2"/>
      <c r="K38" s="2"/>
      <c r="L38" s="2"/>
    </row>
    <row r="39" ht="12.75" customHeight="1">
      <c r="B39" s="27" t="s">
        <v>389</v>
      </c>
    </row>
  </sheetData>
  <sheetProtection/>
  <mergeCells count="9">
    <mergeCell ref="B2:L2"/>
    <mergeCell ref="A3:L3"/>
    <mergeCell ref="A5:A8"/>
    <mergeCell ref="B5:B8"/>
    <mergeCell ref="C5:D7"/>
    <mergeCell ref="E5:L5"/>
    <mergeCell ref="E6:H7"/>
    <mergeCell ref="I6:L6"/>
    <mergeCell ref="I7:L7"/>
  </mergeCells>
  <printOptions/>
  <pageMargins left="0.7874015748031497" right="0.7086614173228347" top="0.3937007874015748" bottom="0.1968503937007874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28125" style="0" customWidth="1"/>
    <col min="3" max="3" width="7.140625" style="0" customWidth="1"/>
    <col min="4" max="4" width="8.421875" style="0" customWidth="1"/>
    <col min="5" max="5" width="7.57421875" style="0" customWidth="1"/>
    <col min="6" max="6" width="7.00390625" style="0" customWidth="1"/>
    <col min="7" max="8" width="8.421875" style="0" customWidth="1"/>
    <col min="9" max="9" width="7.140625" style="0" customWidth="1"/>
    <col min="10" max="12" width="8.421875" style="0" customWidth="1"/>
    <col min="13" max="13" width="7.57421875" style="0" customWidth="1"/>
    <col min="14" max="14" width="8.421875" style="0" customWidth="1"/>
    <col min="15" max="15" width="7.7109375" style="0" customWidth="1"/>
    <col min="16" max="16" width="8.421875" style="0" customWidth="1"/>
  </cols>
  <sheetData>
    <row r="1" spans="1:16" ht="12.75">
      <c r="A1" s="168"/>
      <c r="O1" s="284" t="s">
        <v>403</v>
      </c>
      <c r="P1" s="284"/>
    </row>
    <row r="2" spans="1:16" ht="18.75" customHeight="1">
      <c r="A2" s="346" t="s">
        <v>21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46.5" customHeight="1">
      <c r="A4" s="267" t="s">
        <v>28</v>
      </c>
      <c r="B4" s="267" t="s">
        <v>97</v>
      </c>
      <c r="C4" s="267" t="s">
        <v>399</v>
      </c>
      <c r="D4" s="267"/>
      <c r="E4" s="267"/>
      <c r="F4" s="267" t="s">
        <v>400</v>
      </c>
      <c r="G4" s="267"/>
      <c r="H4" s="267"/>
      <c r="I4" s="267" t="s">
        <v>401</v>
      </c>
      <c r="J4" s="267"/>
      <c r="K4" s="267"/>
      <c r="L4" s="267"/>
      <c r="M4" s="267" t="s">
        <v>402</v>
      </c>
      <c r="N4" s="267"/>
      <c r="O4" s="267"/>
      <c r="P4" s="267"/>
      <c r="Q4" s="6"/>
    </row>
    <row r="5" spans="1:17" ht="36.75" customHeight="1">
      <c r="A5" s="238"/>
      <c r="B5" s="238"/>
      <c r="C5" s="11">
        <v>2020</v>
      </c>
      <c r="D5" s="11">
        <v>2021</v>
      </c>
      <c r="E5" s="162" t="s">
        <v>63</v>
      </c>
      <c r="F5" s="11">
        <v>2020</v>
      </c>
      <c r="G5" s="11">
        <v>2021</v>
      </c>
      <c r="H5" s="162" t="s">
        <v>63</v>
      </c>
      <c r="I5" s="11">
        <v>2020</v>
      </c>
      <c r="J5" s="195" t="s">
        <v>340</v>
      </c>
      <c r="K5" s="11">
        <v>2021</v>
      </c>
      <c r="L5" s="195" t="s">
        <v>340</v>
      </c>
      <c r="M5" s="11">
        <v>2020</v>
      </c>
      <c r="N5" s="195" t="s">
        <v>340</v>
      </c>
      <c r="O5" s="11">
        <v>2021</v>
      </c>
      <c r="P5" s="195" t="s">
        <v>340</v>
      </c>
      <c r="Q5" s="6"/>
    </row>
    <row r="6" spans="1:17" ht="12.75" customHeight="1">
      <c r="A6" s="32" t="s">
        <v>29</v>
      </c>
      <c r="B6" s="32" t="s">
        <v>31</v>
      </c>
      <c r="C6" s="38">
        <v>1</v>
      </c>
      <c r="D6" s="38">
        <v>2</v>
      </c>
      <c r="E6" s="192">
        <v>3</v>
      </c>
      <c r="F6" s="38">
        <v>4</v>
      </c>
      <c r="G6" s="38">
        <v>5</v>
      </c>
      <c r="H6" s="192">
        <v>6</v>
      </c>
      <c r="I6" s="38">
        <v>7</v>
      </c>
      <c r="J6" s="192">
        <v>8</v>
      </c>
      <c r="K6" s="38">
        <v>9</v>
      </c>
      <c r="L6" s="192">
        <v>10</v>
      </c>
      <c r="M6" s="38">
        <v>11</v>
      </c>
      <c r="N6" s="192">
        <v>12</v>
      </c>
      <c r="O6" s="38">
        <v>13</v>
      </c>
      <c r="P6" s="192">
        <v>14</v>
      </c>
      <c r="Q6" s="6"/>
    </row>
    <row r="7" spans="1:17" ht="14.25" customHeight="1">
      <c r="A7" s="144">
        <v>1</v>
      </c>
      <c r="B7" s="191" t="s">
        <v>98</v>
      </c>
      <c r="C7" s="42"/>
      <c r="D7" s="42"/>
      <c r="E7" s="193"/>
      <c r="F7" s="194"/>
      <c r="G7" s="42"/>
      <c r="H7" s="193"/>
      <c r="I7" s="42"/>
      <c r="J7" s="163"/>
      <c r="K7" s="42"/>
      <c r="L7" s="193"/>
      <c r="M7" s="42"/>
      <c r="N7" s="163"/>
      <c r="O7" s="42"/>
      <c r="P7" s="193"/>
      <c r="Q7" s="6"/>
    </row>
    <row r="8" spans="1:17" ht="14.25" customHeight="1">
      <c r="A8" s="144">
        <v>2</v>
      </c>
      <c r="B8" s="191" t="s">
        <v>312</v>
      </c>
      <c r="C8" s="128">
        <v>26682</v>
      </c>
      <c r="D8" s="128">
        <v>28150</v>
      </c>
      <c r="E8" s="196">
        <f aca="true" t="shared" si="0" ref="E8:E32">IF(C8=0,0,D8/C8*100-100)</f>
        <v>5.50183644404467</v>
      </c>
      <c r="F8" s="128">
        <v>1056</v>
      </c>
      <c r="G8" s="128">
        <v>1022</v>
      </c>
      <c r="H8" s="196">
        <f aca="true" t="shared" si="1" ref="H8:H32">IF(F8=0,0,G8/F8*100-100)</f>
        <v>-3.219696969696969</v>
      </c>
      <c r="I8" s="128">
        <v>263</v>
      </c>
      <c r="J8" s="196">
        <f aca="true" t="shared" si="2" ref="J8:J32">IF(C8=0,0,I8/C8*100)</f>
        <v>0.9856832321415185</v>
      </c>
      <c r="K8" s="128">
        <v>255</v>
      </c>
      <c r="L8" s="196">
        <f aca="true" t="shared" si="3" ref="L8:L32">IF(D8=0,0,K8/D8*100)</f>
        <v>0.9058614564831261</v>
      </c>
      <c r="M8" s="128">
        <v>69</v>
      </c>
      <c r="N8" s="196">
        <f aca="true" t="shared" si="4" ref="N8:N32">IF(C8=0,0,M8/C8*100)</f>
        <v>0.25860130425005623</v>
      </c>
      <c r="O8" s="128">
        <v>45</v>
      </c>
      <c r="P8" s="196">
        <f aca="true" t="shared" si="5" ref="P8:P32">IF(D8=0,0,O8/D8*100)</f>
        <v>0.15985790408525755</v>
      </c>
      <c r="Q8" s="6"/>
    </row>
    <row r="9" spans="1:17" ht="14.25" customHeight="1">
      <c r="A9" s="144">
        <v>3</v>
      </c>
      <c r="B9" s="191" t="s">
        <v>313</v>
      </c>
      <c r="C9" s="128">
        <v>18047</v>
      </c>
      <c r="D9" s="128">
        <v>17475</v>
      </c>
      <c r="E9" s="196">
        <f t="shared" si="0"/>
        <v>-3.1695018562642048</v>
      </c>
      <c r="F9" s="128">
        <v>901</v>
      </c>
      <c r="G9" s="128">
        <v>815</v>
      </c>
      <c r="H9" s="196">
        <f t="shared" si="1"/>
        <v>-9.5449500554939</v>
      </c>
      <c r="I9" s="128">
        <v>261</v>
      </c>
      <c r="J9" s="196">
        <f t="shared" si="2"/>
        <v>1.4462237490995733</v>
      </c>
      <c r="K9" s="128">
        <v>163</v>
      </c>
      <c r="L9" s="196">
        <f t="shared" si="3"/>
        <v>0.9327610872675249</v>
      </c>
      <c r="M9" s="128">
        <v>36</v>
      </c>
      <c r="N9" s="196">
        <f t="shared" si="4"/>
        <v>0.1994791378068377</v>
      </c>
      <c r="O9" s="128">
        <v>20</v>
      </c>
      <c r="P9" s="196">
        <f t="shared" si="5"/>
        <v>0.11444921316165953</v>
      </c>
      <c r="Q9" s="6"/>
    </row>
    <row r="10" spans="1:17" ht="14.25" customHeight="1">
      <c r="A10" s="144">
        <v>4</v>
      </c>
      <c r="B10" s="191" t="s">
        <v>314</v>
      </c>
      <c r="C10" s="128">
        <v>69774</v>
      </c>
      <c r="D10" s="128">
        <v>74453</v>
      </c>
      <c r="E10" s="196">
        <f t="shared" si="0"/>
        <v>6.705936308653662</v>
      </c>
      <c r="F10" s="128">
        <v>1600</v>
      </c>
      <c r="G10" s="128">
        <v>1906</v>
      </c>
      <c r="H10" s="196">
        <f t="shared" si="1"/>
        <v>19.124999999999986</v>
      </c>
      <c r="I10" s="128">
        <v>429</v>
      </c>
      <c r="J10" s="196">
        <f t="shared" si="2"/>
        <v>0.6148422048327458</v>
      </c>
      <c r="K10" s="128">
        <v>472</v>
      </c>
      <c r="L10" s="196">
        <f t="shared" si="3"/>
        <v>0.6339569930022967</v>
      </c>
      <c r="M10" s="128">
        <v>47</v>
      </c>
      <c r="N10" s="196">
        <f t="shared" si="4"/>
        <v>0.06736033479519592</v>
      </c>
      <c r="O10" s="128">
        <v>72</v>
      </c>
      <c r="P10" s="196">
        <f t="shared" si="5"/>
        <v>0.09670530401729951</v>
      </c>
      <c r="Q10" s="6"/>
    </row>
    <row r="11" spans="1:17" ht="14.25" customHeight="1">
      <c r="A11" s="144">
        <v>5</v>
      </c>
      <c r="B11" s="191" t="s">
        <v>315</v>
      </c>
      <c r="C11" s="128">
        <v>39984</v>
      </c>
      <c r="D11" s="128">
        <v>38283</v>
      </c>
      <c r="E11" s="196">
        <f t="shared" si="0"/>
        <v>-4.254201680672267</v>
      </c>
      <c r="F11" s="128">
        <v>670</v>
      </c>
      <c r="G11" s="128">
        <v>653</v>
      </c>
      <c r="H11" s="196">
        <f t="shared" si="1"/>
        <v>-2.5373134328358162</v>
      </c>
      <c r="I11" s="128">
        <v>235</v>
      </c>
      <c r="J11" s="196">
        <f t="shared" si="2"/>
        <v>0.587735094037615</v>
      </c>
      <c r="K11" s="128">
        <v>219</v>
      </c>
      <c r="L11" s="196">
        <f t="shared" si="3"/>
        <v>0.5720554815453335</v>
      </c>
      <c r="M11" s="128">
        <v>13</v>
      </c>
      <c r="N11" s="196">
        <f t="shared" si="4"/>
        <v>0.03251300520208083</v>
      </c>
      <c r="O11" s="128">
        <v>17</v>
      </c>
      <c r="P11" s="196">
        <f t="shared" si="5"/>
        <v>0.04440613327064232</v>
      </c>
      <c r="Q11" s="6"/>
    </row>
    <row r="12" spans="1:17" ht="14.25" customHeight="1">
      <c r="A12" s="144">
        <v>6</v>
      </c>
      <c r="B12" s="191" t="s">
        <v>316</v>
      </c>
      <c r="C12" s="128">
        <v>24070</v>
      </c>
      <c r="D12" s="128">
        <v>26371</v>
      </c>
      <c r="E12" s="196">
        <f t="shared" si="0"/>
        <v>9.55961778147072</v>
      </c>
      <c r="F12" s="128">
        <v>588</v>
      </c>
      <c r="G12" s="128">
        <v>671</v>
      </c>
      <c r="H12" s="196">
        <f t="shared" si="1"/>
        <v>14.115646258503418</v>
      </c>
      <c r="I12" s="128">
        <v>200</v>
      </c>
      <c r="J12" s="196">
        <f t="shared" si="2"/>
        <v>0.8309098462816784</v>
      </c>
      <c r="K12" s="128">
        <v>177</v>
      </c>
      <c r="L12" s="196">
        <f t="shared" si="3"/>
        <v>0.6711918395206856</v>
      </c>
      <c r="M12" s="128">
        <v>27</v>
      </c>
      <c r="N12" s="196">
        <f t="shared" si="4"/>
        <v>0.11217282924802659</v>
      </c>
      <c r="O12" s="128">
        <v>31</v>
      </c>
      <c r="P12" s="196">
        <f t="shared" si="5"/>
        <v>0.11755337302339691</v>
      </c>
      <c r="Q12" s="6"/>
    </row>
    <row r="13" spans="1:17" ht="14.25" customHeight="1">
      <c r="A13" s="144">
        <v>7</v>
      </c>
      <c r="B13" s="191" t="s">
        <v>317</v>
      </c>
      <c r="C13" s="128">
        <v>18016</v>
      </c>
      <c r="D13" s="128">
        <v>21157</v>
      </c>
      <c r="E13" s="196">
        <f t="shared" si="0"/>
        <v>17.434502664298407</v>
      </c>
      <c r="F13" s="128">
        <v>861</v>
      </c>
      <c r="G13" s="128">
        <v>902</v>
      </c>
      <c r="H13" s="196">
        <f t="shared" si="1"/>
        <v>4.761904761904773</v>
      </c>
      <c r="I13" s="128">
        <v>136</v>
      </c>
      <c r="J13" s="196">
        <f t="shared" si="2"/>
        <v>0.7548845470692718</v>
      </c>
      <c r="K13" s="128">
        <v>152</v>
      </c>
      <c r="L13" s="196">
        <f t="shared" si="3"/>
        <v>0.7184383419199319</v>
      </c>
      <c r="M13" s="128">
        <v>23</v>
      </c>
      <c r="N13" s="196">
        <f t="shared" si="4"/>
        <v>0.12766429840142096</v>
      </c>
      <c r="O13" s="128">
        <v>30</v>
      </c>
      <c r="P13" s="196">
        <f t="shared" si="5"/>
        <v>0.1417970411684076</v>
      </c>
      <c r="Q13" s="6"/>
    </row>
    <row r="14" spans="1:17" ht="14.25" customHeight="1">
      <c r="A14" s="144">
        <v>8</v>
      </c>
      <c r="B14" s="191" t="s">
        <v>318</v>
      </c>
      <c r="C14" s="128">
        <v>30659</v>
      </c>
      <c r="D14" s="128">
        <v>35814</v>
      </c>
      <c r="E14" s="196">
        <f t="shared" si="0"/>
        <v>16.813986105221957</v>
      </c>
      <c r="F14" s="128">
        <v>882</v>
      </c>
      <c r="G14" s="128">
        <v>861</v>
      </c>
      <c r="H14" s="196">
        <f t="shared" si="1"/>
        <v>-2.3809523809523796</v>
      </c>
      <c r="I14" s="128">
        <v>226</v>
      </c>
      <c r="J14" s="196">
        <f t="shared" si="2"/>
        <v>0.7371408069408656</v>
      </c>
      <c r="K14" s="128">
        <v>196</v>
      </c>
      <c r="L14" s="196">
        <f t="shared" si="3"/>
        <v>0.5472720165298486</v>
      </c>
      <c r="M14" s="128">
        <v>22</v>
      </c>
      <c r="N14" s="196">
        <f t="shared" si="4"/>
        <v>0.07175706970220816</v>
      </c>
      <c r="O14" s="128">
        <v>38</v>
      </c>
      <c r="P14" s="196">
        <f t="shared" si="5"/>
        <v>0.1061037583068074</v>
      </c>
      <c r="Q14" s="6"/>
    </row>
    <row r="15" spans="1:17" ht="14.25" customHeight="1">
      <c r="A15" s="144">
        <v>9</v>
      </c>
      <c r="B15" s="191" t="s">
        <v>319</v>
      </c>
      <c r="C15" s="128">
        <v>17429</v>
      </c>
      <c r="D15" s="128">
        <v>20076</v>
      </c>
      <c r="E15" s="196">
        <f t="shared" si="0"/>
        <v>15.187331459062477</v>
      </c>
      <c r="F15" s="128">
        <v>637</v>
      </c>
      <c r="G15" s="128">
        <v>840</v>
      </c>
      <c r="H15" s="196">
        <f t="shared" si="1"/>
        <v>31.868131868131854</v>
      </c>
      <c r="I15" s="128">
        <v>280</v>
      </c>
      <c r="J15" s="196">
        <f t="shared" si="2"/>
        <v>1.6065178725113316</v>
      </c>
      <c r="K15" s="128">
        <v>282</v>
      </c>
      <c r="L15" s="196">
        <f t="shared" si="3"/>
        <v>1.404662283323371</v>
      </c>
      <c r="M15" s="128">
        <v>20</v>
      </c>
      <c r="N15" s="196">
        <f t="shared" si="4"/>
        <v>0.11475127660795226</v>
      </c>
      <c r="O15" s="128">
        <v>33</v>
      </c>
      <c r="P15" s="196">
        <f t="shared" si="5"/>
        <v>0.1643753735803945</v>
      </c>
      <c r="Q15" s="6"/>
    </row>
    <row r="16" spans="1:17" ht="14.25" customHeight="1">
      <c r="A16" s="144">
        <v>10</v>
      </c>
      <c r="B16" s="191" t="s">
        <v>320</v>
      </c>
      <c r="C16" s="128">
        <v>35837</v>
      </c>
      <c r="D16" s="128">
        <v>46047</v>
      </c>
      <c r="E16" s="196">
        <f t="shared" si="0"/>
        <v>28.490107988949973</v>
      </c>
      <c r="F16" s="128">
        <v>4115</v>
      </c>
      <c r="G16" s="128">
        <v>4760</v>
      </c>
      <c r="H16" s="196">
        <f t="shared" si="1"/>
        <v>15.67436208991495</v>
      </c>
      <c r="I16" s="128">
        <v>267</v>
      </c>
      <c r="J16" s="196">
        <f t="shared" si="2"/>
        <v>0.7450400424142646</v>
      </c>
      <c r="K16" s="128">
        <v>284</v>
      </c>
      <c r="L16" s="196">
        <f t="shared" si="3"/>
        <v>0.6167611353616956</v>
      </c>
      <c r="M16" s="128">
        <v>23</v>
      </c>
      <c r="N16" s="196">
        <f t="shared" si="4"/>
        <v>0.06417947930909396</v>
      </c>
      <c r="O16" s="128">
        <v>28</v>
      </c>
      <c r="P16" s="196">
        <f t="shared" si="5"/>
        <v>0.06080743588073056</v>
      </c>
      <c r="Q16" s="6"/>
    </row>
    <row r="17" spans="1:17" ht="14.25" customHeight="1">
      <c r="A17" s="144">
        <v>11</v>
      </c>
      <c r="B17" s="191" t="s">
        <v>321</v>
      </c>
      <c r="C17" s="128">
        <v>13852</v>
      </c>
      <c r="D17" s="128">
        <v>14175</v>
      </c>
      <c r="E17" s="196">
        <f t="shared" si="0"/>
        <v>2.331793242853024</v>
      </c>
      <c r="F17" s="128">
        <v>395</v>
      </c>
      <c r="G17" s="128">
        <v>398</v>
      </c>
      <c r="H17" s="196">
        <f t="shared" si="1"/>
        <v>0.7594936708860871</v>
      </c>
      <c r="I17" s="128">
        <v>115</v>
      </c>
      <c r="J17" s="196">
        <f t="shared" si="2"/>
        <v>0.8302050245451921</v>
      </c>
      <c r="K17" s="128">
        <v>108</v>
      </c>
      <c r="L17" s="196">
        <f t="shared" si="3"/>
        <v>0.7619047619047619</v>
      </c>
      <c r="M17" s="128">
        <v>14</v>
      </c>
      <c r="N17" s="196">
        <f t="shared" si="4"/>
        <v>0.10106843777071904</v>
      </c>
      <c r="O17" s="128">
        <v>11</v>
      </c>
      <c r="P17" s="196">
        <f t="shared" si="5"/>
        <v>0.07760141093474426</v>
      </c>
      <c r="Q17" s="6"/>
    </row>
    <row r="18" spans="1:17" ht="14.25" customHeight="1">
      <c r="A18" s="144">
        <v>12</v>
      </c>
      <c r="B18" s="191" t="s">
        <v>322</v>
      </c>
      <c r="C18" s="128">
        <v>23266</v>
      </c>
      <c r="D18" s="128">
        <v>14889</v>
      </c>
      <c r="E18" s="196">
        <f t="shared" si="0"/>
        <v>-36.00532966560647</v>
      </c>
      <c r="F18" s="128">
        <v>263</v>
      </c>
      <c r="G18" s="128">
        <v>255</v>
      </c>
      <c r="H18" s="196">
        <f t="shared" si="1"/>
        <v>-3.0418250950570354</v>
      </c>
      <c r="I18" s="128">
        <v>76</v>
      </c>
      <c r="J18" s="196">
        <f t="shared" si="2"/>
        <v>0.326656924267171</v>
      </c>
      <c r="K18" s="128">
        <v>77</v>
      </c>
      <c r="L18" s="196">
        <f t="shared" si="3"/>
        <v>0.5171603196991067</v>
      </c>
      <c r="M18" s="128">
        <v>13</v>
      </c>
      <c r="N18" s="196">
        <f t="shared" si="4"/>
        <v>0.0558755265193845</v>
      </c>
      <c r="O18" s="128">
        <v>10</v>
      </c>
      <c r="P18" s="196">
        <f t="shared" si="5"/>
        <v>0.06716367788300087</v>
      </c>
      <c r="Q18" s="6"/>
    </row>
    <row r="19" spans="1:17" ht="14.25" customHeight="1">
      <c r="A19" s="144">
        <v>13</v>
      </c>
      <c r="B19" s="191" t="s">
        <v>323</v>
      </c>
      <c r="C19" s="128">
        <v>42894</v>
      </c>
      <c r="D19" s="128">
        <v>44498</v>
      </c>
      <c r="E19" s="196">
        <f t="shared" si="0"/>
        <v>3.739450739031099</v>
      </c>
      <c r="F19" s="128">
        <v>1907</v>
      </c>
      <c r="G19" s="128">
        <v>1952</v>
      </c>
      <c r="H19" s="196">
        <f t="shared" si="1"/>
        <v>2.359727320398534</v>
      </c>
      <c r="I19" s="128">
        <v>387</v>
      </c>
      <c r="J19" s="196">
        <f t="shared" si="2"/>
        <v>0.902224087284935</v>
      </c>
      <c r="K19" s="128">
        <v>395</v>
      </c>
      <c r="L19" s="196">
        <f t="shared" si="3"/>
        <v>0.8876803451840533</v>
      </c>
      <c r="M19" s="128">
        <v>72</v>
      </c>
      <c r="N19" s="196">
        <f t="shared" si="4"/>
        <v>0.1678556441460344</v>
      </c>
      <c r="O19" s="128">
        <v>73</v>
      </c>
      <c r="P19" s="196">
        <f t="shared" si="5"/>
        <v>0.16405231695806555</v>
      </c>
      <c r="Q19" s="6"/>
    </row>
    <row r="20" spans="1:17" ht="14.25" customHeight="1">
      <c r="A20" s="144">
        <v>14</v>
      </c>
      <c r="B20" s="191" t="s">
        <v>324</v>
      </c>
      <c r="C20" s="128">
        <v>18230</v>
      </c>
      <c r="D20" s="128">
        <v>18770</v>
      </c>
      <c r="E20" s="196">
        <f t="shared" si="0"/>
        <v>2.9621503017004898</v>
      </c>
      <c r="F20" s="128">
        <v>414</v>
      </c>
      <c r="G20" s="128">
        <v>424</v>
      </c>
      <c r="H20" s="196">
        <f t="shared" si="1"/>
        <v>2.415458937198082</v>
      </c>
      <c r="I20" s="128">
        <v>91</v>
      </c>
      <c r="J20" s="196">
        <f t="shared" si="2"/>
        <v>0.4991771804717498</v>
      </c>
      <c r="K20" s="128">
        <v>104</v>
      </c>
      <c r="L20" s="196">
        <f t="shared" si="3"/>
        <v>0.5540756526371869</v>
      </c>
      <c r="M20" s="128">
        <v>11</v>
      </c>
      <c r="N20" s="196">
        <f t="shared" si="4"/>
        <v>0.060340098738343395</v>
      </c>
      <c r="O20" s="128">
        <v>12</v>
      </c>
      <c r="P20" s="196">
        <f t="shared" si="5"/>
        <v>0.06393180607352157</v>
      </c>
      <c r="Q20" s="6"/>
    </row>
    <row r="21" spans="1:17" ht="14.25" customHeight="1">
      <c r="A21" s="144">
        <v>15</v>
      </c>
      <c r="B21" s="191" t="s">
        <v>325</v>
      </c>
      <c r="C21" s="128">
        <v>60778</v>
      </c>
      <c r="D21" s="128">
        <v>71532</v>
      </c>
      <c r="E21" s="196">
        <f t="shared" si="0"/>
        <v>17.693902398894352</v>
      </c>
      <c r="F21" s="128">
        <v>1391</v>
      </c>
      <c r="G21" s="128">
        <v>1640</v>
      </c>
      <c r="H21" s="196">
        <f t="shared" si="1"/>
        <v>17.900790797987057</v>
      </c>
      <c r="I21" s="128">
        <v>487</v>
      </c>
      <c r="J21" s="196">
        <f t="shared" si="2"/>
        <v>0.8012767777814341</v>
      </c>
      <c r="K21" s="128">
        <v>424</v>
      </c>
      <c r="L21" s="196">
        <f t="shared" si="3"/>
        <v>0.5927417100039144</v>
      </c>
      <c r="M21" s="128">
        <v>87</v>
      </c>
      <c r="N21" s="196">
        <f t="shared" si="4"/>
        <v>0.14314390075356215</v>
      </c>
      <c r="O21" s="128">
        <v>106</v>
      </c>
      <c r="P21" s="196">
        <f t="shared" si="5"/>
        <v>0.1481854275009786</v>
      </c>
      <c r="Q21" s="6"/>
    </row>
    <row r="22" spans="1:17" ht="14.25" customHeight="1">
      <c r="A22" s="144">
        <v>16</v>
      </c>
      <c r="B22" s="191" t="s">
        <v>326</v>
      </c>
      <c r="C22" s="128">
        <v>20225</v>
      </c>
      <c r="D22" s="128">
        <v>22701</v>
      </c>
      <c r="E22" s="196">
        <f t="shared" si="0"/>
        <v>12.242274412855366</v>
      </c>
      <c r="F22" s="128">
        <v>585</v>
      </c>
      <c r="G22" s="128">
        <v>612</v>
      </c>
      <c r="H22" s="196">
        <f t="shared" si="1"/>
        <v>4.615384615384627</v>
      </c>
      <c r="I22" s="128">
        <v>147</v>
      </c>
      <c r="J22" s="196">
        <f t="shared" si="2"/>
        <v>0.7268232385661311</v>
      </c>
      <c r="K22" s="128">
        <v>237</v>
      </c>
      <c r="L22" s="196">
        <f t="shared" si="3"/>
        <v>1.0440068719439672</v>
      </c>
      <c r="M22" s="128">
        <v>21</v>
      </c>
      <c r="N22" s="196">
        <f t="shared" si="4"/>
        <v>0.103831891223733</v>
      </c>
      <c r="O22" s="128">
        <v>24</v>
      </c>
      <c r="P22" s="196">
        <f t="shared" si="5"/>
        <v>0.10572221488040175</v>
      </c>
      <c r="Q22" s="6"/>
    </row>
    <row r="23" spans="1:17" ht="14.25" customHeight="1">
      <c r="A23" s="144">
        <v>17</v>
      </c>
      <c r="B23" s="191" t="s">
        <v>327</v>
      </c>
      <c r="C23" s="128">
        <v>20498</v>
      </c>
      <c r="D23" s="128">
        <v>23803</v>
      </c>
      <c r="E23" s="196">
        <f t="shared" si="0"/>
        <v>16.123524246267934</v>
      </c>
      <c r="F23" s="128">
        <v>864</v>
      </c>
      <c r="G23" s="128">
        <v>843</v>
      </c>
      <c r="H23" s="196">
        <f t="shared" si="1"/>
        <v>-2.430555555555557</v>
      </c>
      <c r="I23" s="128">
        <v>202</v>
      </c>
      <c r="J23" s="196">
        <f t="shared" si="2"/>
        <v>0.9854619962923212</v>
      </c>
      <c r="K23" s="128">
        <v>204</v>
      </c>
      <c r="L23" s="196">
        <f t="shared" si="3"/>
        <v>0.8570348275427467</v>
      </c>
      <c r="M23" s="128">
        <v>12</v>
      </c>
      <c r="N23" s="196">
        <f t="shared" si="4"/>
        <v>0.05854229680944482</v>
      </c>
      <c r="O23" s="128">
        <v>12</v>
      </c>
      <c r="P23" s="196">
        <f t="shared" si="5"/>
        <v>0.05041381338486745</v>
      </c>
      <c r="Q23" s="6"/>
    </row>
    <row r="24" spans="1:17" ht="14.25" customHeight="1">
      <c r="A24" s="144">
        <v>18</v>
      </c>
      <c r="B24" s="191" t="s">
        <v>328</v>
      </c>
      <c r="C24" s="128">
        <v>17565</v>
      </c>
      <c r="D24" s="128">
        <v>18296</v>
      </c>
      <c r="E24" s="196">
        <f t="shared" si="0"/>
        <v>4.161685169370898</v>
      </c>
      <c r="F24" s="128">
        <v>545</v>
      </c>
      <c r="G24" s="128">
        <v>497</v>
      </c>
      <c r="H24" s="196">
        <f t="shared" si="1"/>
        <v>-8.807339449541288</v>
      </c>
      <c r="I24" s="128">
        <v>136</v>
      </c>
      <c r="J24" s="196">
        <f t="shared" si="2"/>
        <v>0.7742670082550527</v>
      </c>
      <c r="K24" s="128">
        <v>154</v>
      </c>
      <c r="L24" s="196">
        <f t="shared" si="3"/>
        <v>0.8417140358548316</v>
      </c>
      <c r="M24" s="128">
        <v>26</v>
      </c>
      <c r="N24" s="196">
        <f t="shared" si="4"/>
        <v>0.148021633931113</v>
      </c>
      <c r="O24" s="128">
        <v>21</v>
      </c>
      <c r="P24" s="196">
        <f t="shared" si="5"/>
        <v>0.11477918670747705</v>
      </c>
      <c r="Q24" s="6"/>
    </row>
    <row r="25" spans="1:17" ht="14.25" customHeight="1">
      <c r="A25" s="144">
        <v>19</v>
      </c>
      <c r="B25" s="191" t="s">
        <v>329</v>
      </c>
      <c r="C25" s="128">
        <v>16323</v>
      </c>
      <c r="D25" s="128">
        <v>19143</v>
      </c>
      <c r="E25" s="196">
        <f t="shared" si="0"/>
        <v>17.276235986031992</v>
      </c>
      <c r="F25" s="128">
        <v>522</v>
      </c>
      <c r="G25" s="128">
        <v>707</v>
      </c>
      <c r="H25" s="196">
        <f t="shared" si="1"/>
        <v>35.44061302681993</v>
      </c>
      <c r="I25" s="128">
        <v>174</v>
      </c>
      <c r="J25" s="196">
        <f t="shared" si="2"/>
        <v>1.0659805182870796</v>
      </c>
      <c r="K25" s="128">
        <v>186</v>
      </c>
      <c r="L25" s="196">
        <f t="shared" si="3"/>
        <v>0.971634540040746</v>
      </c>
      <c r="M25" s="128">
        <v>24</v>
      </c>
      <c r="N25" s="196">
        <f t="shared" si="4"/>
        <v>0.14703179562580407</v>
      </c>
      <c r="O25" s="128">
        <v>59</v>
      </c>
      <c r="P25" s="196">
        <f t="shared" si="5"/>
        <v>0.30820665517421514</v>
      </c>
      <c r="Q25" s="6"/>
    </row>
    <row r="26" spans="1:17" ht="14.25" customHeight="1">
      <c r="A26" s="144">
        <v>20</v>
      </c>
      <c r="B26" s="191" t="s">
        <v>330</v>
      </c>
      <c r="C26" s="128">
        <v>36272</v>
      </c>
      <c r="D26" s="128">
        <v>39646</v>
      </c>
      <c r="E26" s="196">
        <f t="shared" si="0"/>
        <v>9.301940891045433</v>
      </c>
      <c r="F26" s="128">
        <v>1671</v>
      </c>
      <c r="G26" s="128">
        <v>1551</v>
      </c>
      <c r="H26" s="196">
        <f t="shared" si="1"/>
        <v>-7.181328545780971</v>
      </c>
      <c r="I26" s="128">
        <v>215</v>
      </c>
      <c r="J26" s="196">
        <f t="shared" si="2"/>
        <v>0.5927437141596824</v>
      </c>
      <c r="K26" s="128">
        <v>152</v>
      </c>
      <c r="L26" s="196">
        <f t="shared" si="3"/>
        <v>0.38339302830045907</v>
      </c>
      <c r="M26" s="128">
        <v>53</v>
      </c>
      <c r="N26" s="196">
        <f t="shared" si="4"/>
        <v>0.14611821790913102</v>
      </c>
      <c r="O26" s="128">
        <v>94</v>
      </c>
      <c r="P26" s="196">
        <f t="shared" si="5"/>
        <v>0.23709832013317864</v>
      </c>
      <c r="Q26" s="6"/>
    </row>
    <row r="27" spans="1:17" ht="14.25" customHeight="1">
      <c r="A27" s="144">
        <v>21</v>
      </c>
      <c r="B27" s="191" t="s">
        <v>331</v>
      </c>
      <c r="C27" s="128">
        <v>23958</v>
      </c>
      <c r="D27" s="128">
        <v>23732</v>
      </c>
      <c r="E27" s="196">
        <f t="shared" si="0"/>
        <v>-0.9433174722430948</v>
      </c>
      <c r="F27" s="128">
        <v>506</v>
      </c>
      <c r="G27" s="128">
        <v>527</v>
      </c>
      <c r="H27" s="196">
        <f t="shared" si="1"/>
        <v>4.1501976284585</v>
      </c>
      <c r="I27" s="128">
        <v>123</v>
      </c>
      <c r="J27" s="196">
        <f t="shared" si="2"/>
        <v>0.5133984472827448</v>
      </c>
      <c r="K27" s="128">
        <v>121</v>
      </c>
      <c r="L27" s="196">
        <f t="shared" si="3"/>
        <v>0.5098601045002528</v>
      </c>
      <c r="M27" s="128">
        <v>12</v>
      </c>
      <c r="N27" s="196">
        <f t="shared" si="4"/>
        <v>0.050087653393438514</v>
      </c>
      <c r="O27" s="128">
        <v>19</v>
      </c>
      <c r="P27" s="196">
        <f t="shared" si="5"/>
        <v>0.0800606775661554</v>
      </c>
      <c r="Q27" s="6"/>
    </row>
    <row r="28" spans="1:17" ht="14.25" customHeight="1">
      <c r="A28" s="144">
        <v>22</v>
      </c>
      <c r="B28" s="191" t="s">
        <v>332</v>
      </c>
      <c r="C28" s="128">
        <v>19947</v>
      </c>
      <c r="D28" s="128">
        <v>22405</v>
      </c>
      <c r="E28" s="196">
        <f t="shared" si="0"/>
        <v>12.322655035845003</v>
      </c>
      <c r="F28" s="128">
        <v>725</v>
      </c>
      <c r="G28" s="128">
        <v>685</v>
      </c>
      <c r="H28" s="196">
        <f t="shared" si="1"/>
        <v>-5.517241379310349</v>
      </c>
      <c r="I28" s="128">
        <v>180</v>
      </c>
      <c r="J28" s="196">
        <f t="shared" si="2"/>
        <v>0.9023913370431643</v>
      </c>
      <c r="K28" s="128">
        <v>145</v>
      </c>
      <c r="L28" s="196">
        <f t="shared" si="3"/>
        <v>0.6471769694264673</v>
      </c>
      <c r="M28" s="128">
        <v>41</v>
      </c>
      <c r="N28" s="196">
        <f t="shared" si="4"/>
        <v>0.20554469343760967</v>
      </c>
      <c r="O28" s="128">
        <v>55</v>
      </c>
      <c r="P28" s="196">
        <f t="shared" si="5"/>
        <v>0.2454809194376255</v>
      </c>
      <c r="Q28" s="6"/>
    </row>
    <row r="29" spans="1:17" ht="14.25" customHeight="1">
      <c r="A29" s="144">
        <v>23</v>
      </c>
      <c r="B29" s="191" t="s">
        <v>333</v>
      </c>
      <c r="C29" s="128">
        <v>18869</v>
      </c>
      <c r="D29" s="128">
        <v>21376</v>
      </c>
      <c r="E29" s="196">
        <f t="shared" si="0"/>
        <v>13.286342678467335</v>
      </c>
      <c r="F29" s="128">
        <v>553</v>
      </c>
      <c r="G29" s="128">
        <v>535</v>
      </c>
      <c r="H29" s="196">
        <f t="shared" si="1"/>
        <v>-3.2549728752260307</v>
      </c>
      <c r="I29" s="128">
        <v>130</v>
      </c>
      <c r="J29" s="196">
        <f t="shared" si="2"/>
        <v>0.6889607292384334</v>
      </c>
      <c r="K29" s="128">
        <v>121</v>
      </c>
      <c r="L29" s="196">
        <f t="shared" si="3"/>
        <v>0.566055389221557</v>
      </c>
      <c r="M29" s="128">
        <v>26</v>
      </c>
      <c r="N29" s="196">
        <f t="shared" si="4"/>
        <v>0.13779214584768668</v>
      </c>
      <c r="O29" s="128">
        <v>30</v>
      </c>
      <c r="P29" s="196">
        <f t="shared" si="5"/>
        <v>0.1403443113772455</v>
      </c>
      <c r="Q29" s="6"/>
    </row>
    <row r="30" spans="1:17" ht="14.25" customHeight="1">
      <c r="A30" s="144">
        <v>24</v>
      </c>
      <c r="B30" s="191" t="s">
        <v>334</v>
      </c>
      <c r="C30" s="128">
        <v>17147</v>
      </c>
      <c r="D30" s="128">
        <v>18598</v>
      </c>
      <c r="E30" s="196">
        <f t="shared" si="0"/>
        <v>8.462121653933636</v>
      </c>
      <c r="F30" s="128">
        <v>661</v>
      </c>
      <c r="G30" s="128">
        <v>734</v>
      </c>
      <c r="H30" s="196">
        <f t="shared" si="1"/>
        <v>11.043872919818455</v>
      </c>
      <c r="I30" s="128">
        <v>210</v>
      </c>
      <c r="J30" s="196">
        <f t="shared" si="2"/>
        <v>1.2247040298594505</v>
      </c>
      <c r="K30" s="128">
        <v>214</v>
      </c>
      <c r="L30" s="196">
        <f t="shared" si="3"/>
        <v>1.1506613614367136</v>
      </c>
      <c r="M30" s="128">
        <v>9</v>
      </c>
      <c r="N30" s="196">
        <f t="shared" si="4"/>
        <v>0.05248731556540502</v>
      </c>
      <c r="O30" s="128">
        <v>15</v>
      </c>
      <c r="P30" s="196">
        <f t="shared" si="5"/>
        <v>0.08065383374556404</v>
      </c>
      <c r="Q30" s="6"/>
    </row>
    <row r="31" spans="1:17" ht="14.25" customHeight="1">
      <c r="A31" s="144">
        <v>25</v>
      </c>
      <c r="B31" s="191" t="s">
        <v>335</v>
      </c>
      <c r="C31" s="128">
        <v>14991</v>
      </c>
      <c r="D31" s="128">
        <v>18306</v>
      </c>
      <c r="E31" s="196">
        <f t="shared" si="0"/>
        <v>22.113267960776454</v>
      </c>
      <c r="F31" s="128">
        <v>455</v>
      </c>
      <c r="G31" s="128">
        <v>611</v>
      </c>
      <c r="H31" s="196">
        <f t="shared" si="1"/>
        <v>34.28571428571428</v>
      </c>
      <c r="I31" s="128">
        <v>106</v>
      </c>
      <c r="J31" s="196">
        <f t="shared" si="2"/>
        <v>0.7070909212193983</v>
      </c>
      <c r="K31" s="128">
        <v>147</v>
      </c>
      <c r="L31" s="196">
        <f t="shared" si="3"/>
        <v>0.8030154047853164</v>
      </c>
      <c r="M31" s="128">
        <v>17</v>
      </c>
      <c r="N31" s="196">
        <f t="shared" si="4"/>
        <v>0.11340137415782803</v>
      </c>
      <c r="O31" s="128">
        <v>22</v>
      </c>
      <c r="P31" s="196">
        <f t="shared" si="5"/>
        <v>0.12017917622637386</v>
      </c>
      <c r="Q31" s="6"/>
    </row>
    <row r="32" spans="1:17" ht="14.25" customHeight="1">
      <c r="A32" s="144">
        <v>26</v>
      </c>
      <c r="B32" s="191" t="s">
        <v>123</v>
      </c>
      <c r="C32" s="128">
        <v>75603</v>
      </c>
      <c r="D32" s="128">
        <v>87782</v>
      </c>
      <c r="E32" s="196">
        <f t="shared" si="0"/>
        <v>16.109149107839627</v>
      </c>
      <c r="F32" s="128"/>
      <c r="G32" s="128"/>
      <c r="H32" s="196">
        <f t="shared" si="1"/>
        <v>0</v>
      </c>
      <c r="I32" s="128">
        <v>772</v>
      </c>
      <c r="J32" s="196">
        <f t="shared" si="2"/>
        <v>1.0211235003901962</v>
      </c>
      <c r="K32" s="128">
        <v>969</v>
      </c>
      <c r="L32" s="196">
        <f t="shared" si="3"/>
        <v>1.103870953042765</v>
      </c>
      <c r="M32" s="128">
        <v>94</v>
      </c>
      <c r="N32" s="196">
        <f t="shared" si="4"/>
        <v>0.1243336904620187</v>
      </c>
      <c r="O32" s="128">
        <v>102</v>
      </c>
      <c r="P32" s="196">
        <f t="shared" si="5"/>
        <v>0.1161969424255542</v>
      </c>
      <c r="Q32" s="6"/>
    </row>
    <row r="33" spans="1:17" ht="14.25" customHeight="1">
      <c r="A33" s="144">
        <v>27</v>
      </c>
      <c r="B33" s="191" t="s">
        <v>124</v>
      </c>
      <c r="C33" s="42"/>
      <c r="D33" s="42"/>
      <c r="E33" s="193"/>
      <c r="F33" s="194"/>
      <c r="G33" s="42"/>
      <c r="H33" s="193"/>
      <c r="I33" s="42"/>
      <c r="J33" s="163"/>
      <c r="K33" s="42"/>
      <c r="L33" s="193"/>
      <c r="M33" s="42"/>
      <c r="N33" s="163"/>
      <c r="O33" s="42"/>
      <c r="P33" s="193"/>
      <c r="Q33" s="6"/>
    </row>
    <row r="34" spans="1:17" ht="12.75">
      <c r="A34" s="80"/>
      <c r="B34" s="147" t="s">
        <v>52</v>
      </c>
      <c r="C34" s="188">
        <f>SUM(C7:C33)</f>
        <v>720916</v>
      </c>
      <c r="D34" s="188">
        <f>SUM(D7:D33)</f>
        <v>787478</v>
      </c>
      <c r="E34" s="173">
        <f>IF(C34=0,0,D34/C34*100-100)</f>
        <v>9.232975825200157</v>
      </c>
      <c r="F34" s="188">
        <f>SUM(F7:F33)</f>
        <v>22767</v>
      </c>
      <c r="G34" s="188">
        <f>SUM(G7:G33)</f>
        <v>24401</v>
      </c>
      <c r="H34" s="173">
        <f>IF(F34=0,0,G34/F34*100-100)</f>
        <v>7.177054508718754</v>
      </c>
      <c r="I34" s="188">
        <f>SUM(I7:I33)</f>
        <v>5848</v>
      </c>
      <c r="J34" s="173">
        <f>IF(C34=0,0,I34/C34*100)</f>
        <v>0.8111902080131388</v>
      </c>
      <c r="K34" s="188">
        <f>SUM(K7:K33)</f>
        <v>5958</v>
      </c>
      <c r="L34" s="173">
        <f>IF(D34=0,0,K34/D34*100)</f>
        <v>0.7565925651256289</v>
      </c>
      <c r="M34" s="188">
        <f>SUM(M7:M33)</f>
        <v>812</v>
      </c>
      <c r="N34" s="173">
        <f>IF(C34=0,0,M34/C34*100)</f>
        <v>0.11263448168718686</v>
      </c>
      <c r="O34" s="188">
        <f>SUM(O7:O33)</f>
        <v>979</v>
      </c>
      <c r="P34" s="173">
        <f>IF(D34=0,0,O34/D34*100)</f>
        <v>0.1243209334102032</v>
      </c>
      <c r="Q34" s="6"/>
    </row>
    <row r="35" spans="1:16" ht="12.75" customHeight="1">
      <c r="A35" s="2"/>
      <c r="B35" s="2"/>
      <c r="C35" s="14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2.75" customHeight="1">
      <c r="C36" s="175"/>
    </row>
  </sheetData>
  <sheetProtection/>
  <mergeCells count="8">
    <mergeCell ref="O1:P1"/>
    <mergeCell ref="A2:P2"/>
    <mergeCell ref="A4:A5"/>
    <mergeCell ref="B4:B5"/>
    <mergeCell ref="C4:E4"/>
    <mergeCell ref="F4:H4"/>
    <mergeCell ref="I4:L4"/>
    <mergeCell ref="M4:P4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="60" zoomScalePageLayoutView="0" workbookViewId="0" topLeftCell="A1">
      <selection activeCell="AB14" sqref="AB14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8.140625" style="0" customWidth="1"/>
    <col min="5" max="6" width="7.7109375" style="0" customWidth="1"/>
    <col min="7" max="7" width="7.00390625" style="0" customWidth="1"/>
    <col min="8" max="10" width="7.7109375" style="0" customWidth="1"/>
    <col min="12" max="12" width="7.7109375" style="0" customWidth="1"/>
    <col min="13" max="13" width="7.421875" style="0" customWidth="1"/>
    <col min="14" max="14" width="7.7109375" style="0" customWidth="1"/>
    <col min="16" max="16" width="7.7109375" style="0" customWidth="1"/>
    <col min="17" max="17" width="1.28515625" style="0" customWidth="1"/>
    <col min="18" max="18" width="2.57421875" style="0" customWidth="1"/>
    <col min="19" max="19" width="1.8515625" style="0" customWidth="1"/>
    <col min="20" max="20" width="2.57421875" style="0" customWidth="1"/>
    <col min="21" max="21" width="1.7109375" style="0" customWidth="1"/>
    <col min="22" max="22" width="1.57421875" style="0" customWidth="1"/>
  </cols>
  <sheetData>
    <row r="1" spans="1:15" ht="15.75" customHeight="1">
      <c r="A1" s="168"/>
      <c r="O1" s="154" t="s">
        <v>410</v>
      </c>
    </row>
    <row r="2" spans="1:16" ht="31.5" customHeight="1">
      <c r="A2" s="283" t="s">
        <v>404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18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</row>
    <row r="4" spans="1:17" ht="51" customHeight="1">
      <c r="A4" s="251" t="s">
        <v>28</v>
      </c>
      <c r="B4" s="330" t="s">
        <v>97</v>
      </c>
      <c r="C4" s="251" t="s">
        <v>406</v>
      </c>
      <c r="D4" s="251"/>
      <c r="E4" s="251" t="s">
        <v>407</v>
      </c>
      <c r="F4" s="251"/>
      <c r="G4" s="251"/>
      <c r="H4" s="251"/>
      <c r="I4" s="251" t="s">
        <v>408</v>
      </c>
      <c r="J4" s="251"/>
      <c r="K4" s="251"/>
      <c r="L4" s="251"/>
      <c r="M4" s="251" t="s">
        <v>409</v>
      </c>
      <c r="N4" s="251"/>
      <c r="O4" s="251"/>
      <c r="P4" s="251"/>
      <c r="Q4" s="6"/>
    </row>
    <row r="5" spans="1:17" ht="16.5" customHeight="1">
      <c r="A5" s="251"/>
      <c r="B5" s="330"/>
      <c r="C5" s="267">
        <v>2020</v>
      </c>
      <c r="D5" s="267">
        <v>2021</v>
      </c>
      <c r="E5" s="267">
        <v>2020</v>
      </c>
      <c r="F5" s="267"/>
      <c r="G5" s="267">
        <v>2021</v>
      </c>
      <c r="H5" s="267"/>
      <c r="I5" s="267">
        <v>2020</v>
      </c>
      <c r="J5" s="267"/>
      <c r="K5" s="267">
        <v>2021</v>
      </c>
      <c r="L5" s="267"/>
      <c r="M5" s="267">
        <v>2020</v>
      </c>
      <c r="N5" s="267"/>
      <c r="O5" s="267">
        <v>2021</v>
      </c>
      <c r="P5" s="267"/>
      <c r="Q5" s="6"/>
    </row>
    <row r="6" spans="1:17" ht="39" customHeight="1">
      <c r="A6" s="251"/>
      <c r="B6" s="330"/>
      <c r="C6" s="267"/>
      <c r="D6" s="267"/>
      <c r="E6" s="15" t="s">
        <v>339</v>
      </c>
      <c r="F6" s="174" t="s">
        <v>340</v>
      </c>
      <c r="G6" s="15" t="s">
        <v>339</v>
      </c>
      <c r="H6" s="174" t="s">
        <v>340</v>
      </c>
      <c r="I6" s="135" t="s">
        <v>339</v>
      </c>
      <c r="J6" s="174" t="s">
        <v>340</v>
      </c>
      <c r="K6" s="135" t="s">
        <v>339</v>
      </c>
      <c r="L6" s="174" t="s">
        <v>340</v>
      </c>
      <c r="M6" s="15" t="s">
        <v>339</v>
      </c>
      <c r="N6" s="174" t="s">
        <v>340</v>
      </c>
      <c r="O6" s="15" t="s">
        <v>339</v>
      </c>
      <c r="P6" s="174" t="s">
        <v>340</v>
      </c>
      <c r="Q6" s="6"/>
    </row>
    <row r="7" spans="1:17" ht="12" customHeight="1">
      <c r="A7" s="149" t="s">
        <v>29</v>
      </c>
      <c r="B7" s="149" t="s">
        <v>31</v>
      </c>
      <c r="C7" s="149">
        <v>1</v>
      </c>
      <c r="D7" s="149">
        <v>2</v>
      </c>
      <c r="E7" s="149">
        <v>3</v>
      </c>
      <c r="F7" s="145">
        <v>4</v>
      </c>
      <c r="G7" s="149">
        <v>5</v>
      </c>
      <c r="H7" s="145">
        <v>6</v>
      </c>
      <c r="I7" s="149">
        <v>7</v>
      </c>
      <c r="J7" s="145">
        <v>8</v>
      </c>
      <c r="K7" s="149">
        <v>9</v>
      </c>
      <c r="L7" s="145">
        <v>10</v>
      </c>
      <c r="M7" s="149">
        <v>11</v>
      </c>
      <c r="N7" s="145">
        <v>12</v>
      </c>
      <c r="O7" s="149">
        <v>13</v>
      </c>
      <c r="P7" s="145">
        <v>14</v>
      </c>
      <c r="Q7" s="6"/>
    </row>
    <row r="8" spans="1:22" ht="12" customHeight="1">
      <c r="A8" s="12">
        <v>1</v>
      </c>
      <c r="B8" s="146" t="s">
        <v>98</v>
      </c>
      <c r="C8" s="23"/>
      <c r="D8" s="23"/>
      <c r="E8" s="23"/>
      <c r="F8" s="114"/>
      <c r="G8" s="23"/>
      <c r="H8" s="114"/>
      <c r="I8" s="23"/>
      <c r="J8" s="114"/>
      <c r="K8" s="84"/>
      <c r="L8" s="114"/>
      <c r="M8" s="83"/>
      <c r="N8" s="114"/>
      <c r="O8" s="83"/>
      <c r="P8" s="114"/>
      <c r="Q8" s="155"/>
      <c r="R8" s="156"/>
      <c r="S8" s="156"/>
      <c r="T8" s="156"/>
      <c r="U8" s="156"/>
      <c r="V8" s="156"/>
    </row>
    <row r="9" spans="1:22" ht="12" customHeight="1">
      <c r="A9" s="12">
        <v>2</v>
      </c>
      <c r="B9" s="146" t="s">
        <v>312</v>
      </c>
      <c r="C9" s="23">
        <v>16644</v>
      </c>
      <c r="D9" s="23">
        <v>18299</v>
      </c>
      <c r="E9" s="23">
        <v>489</v>
      </c>
      <c r="F9" s="114">
        <f aca="true" t="shared" si="0" ref="F9:F33">IF(C9=0,0,E9*100/C9)</f>
        <v>2.9379956741167987</v>
      </c>
      <c r="G9" s="23">
        <v>495</v>
      </c>
      <c r="H9" s="114">
        <f aca="true" t="shared" si="1" ref="H9:H33">IF(D9=0,"0",G9*100/D9)</f>
        <v>2.7050658505929284</v>
      </c>
      <c r="I9" s="23">
        <v>91</v>
      </c>
      <c r="J9" s="114">
        <f aca="true" t="shared" si="2" ref="J9:J33">IF(C9=0,0,I9*100/C9)</f>
        <v>0.5467435712569094</v>
      </c>
      <c r="K9" s="84">
        <v>119</v>
      </c>
      <c r="L9" s="114">
        <f aca="true" t="shared" si="3" ref="L9:L33">IF(D9=0,0,K9*100/D9)</f>
        <v>0.6503087600415324</v>
      </c>
      <c r="M9" s="83">
        <f aca="true" t="shared" si="4" ref="M9:M33">E9+I9</f>
        <v>580</v>
      </c>
      <c r="N9" s="114">
        <f aca="true" t="shared" si="5" ref="N9:N33">IF(C9=0,0,M9*100/C9)</f>
        <v>3.4847392453737083</v>
      </c>
      <c r="O9" s="83">
        <f aca="true" t="shared" si="6" ref="O9:O33">G9+K9</f>
        <v>614</v>
      </c>
      <c r="P9" s="114">
        <f aca="true" t="shared" si="7" ref="P9:P33">IF(D9=0,"0",O9*100/D9)</f>
        <v>3.355374610634461</v>
      </c>
      <c r="Q9" s="155">
        <f aca="true" t="shared" si="8" ref="Q9:Q35">IF(C9=0,0,SUM(E9*100/C9))</f>
        <v>2.9379956741167987</v>
      </c>
      <c r="R9" s="156">
        <f aca="true" t="shared" si="9" ref="R9:R35">IF(D9=0,0,SUM(G9*100/D9))</f>
        <v>2.7050658505929284</v>
      </c>
      <c r="S9" s="156">
        <f aca="true" t="shared" si="10" ref="S9:S35">IF(C9=0,0,SUM(I9*100/C9))</f>
        <v>0.5467435712569094</v>
      </c>
      <c r="T9" s="156">
        <f aca="true" t="shared" si="11" ref="T9:T35">IF(D9=0,0,SUM(K9*100/D9))</f>
        <v>0.6503087600415324</v>
      </c>
      <c r="U9" s="156">
        <f aca="true" t="shared" si="12" ref="U9:U35">IF(C9=0,0,SUM(M9*100/C9))</f>
        <v>3.4847392453737083</v>
      </c>
      <c r="V9" s="156">
        <f aca="true" t="shared" si="13" ref="V9:V35">IF(D9=0,0,SUM(O9*100/D9))</f>
        <v>3.355374610634461</v>
      </c>
    </row>
    <row r="10" spans="1:22" ht="12" customHeight="1">
      <c r="A10" s="12">
        <v>3</v>
      </c>
      <c r="B10" s="146" t="s">
        <v>313</v>
      </c>
      <c r="C10" s="23">
        <v>10481</v>
      </c>
      <c r="D10" s="23">
        <v>10737</v>
      </c>
      <c r="E10" s="23">
        <v>183</v>
      </c>
      <c r="F10" s="114">
        <f t="shared" si="0"/>
        <v>1.7460166014693255</v>
      </c>
      <c r="G10" s="23">
        <v>249</v>
      </c>
      <c r="H10" s="114">
        <f t="shared" si="1"/>
        <v>2.319083542889075</v>
      </c>
      <c r="I10" s="23">
        <v>31</v>
      </c>
      <c r="J10" s="114">
        <f t="shared" si="2"/>
        <v>0.29577330407403873</v>
      </c>
      <c r="K10" s="84">
        <v>79</v>
      </c>
      <c r="L10" s="114">
        <f t="shared" si="3"/>
        <v>0.735773493527056</v>
      </c>
      <c r="M10" s="83">
        <f t="shared" si="4"/>
        <v>214</v>
      </c>
      <c r="N10" s="114">
        <f t="shared" si="5"/>
        <v>2.0417899055433644</v>
      </c>
      <c r="O10" s="83">
        <f t="shared" si="6"/>
        <v>328</v>
      </c>
      <c r="P10" s="114">
        <f t="shared" si="7"/>
        <v>3.054857036416131</v>
      </c>
      <c r="Q10" s="155">
        <f t="shared" si="8"/>
        <v>1.7460166014693255</v>
      </c>
      <c r="R10" s="156">
        <f t="shared" si="9"/>
        <v>2.319083542889075</v>
      </c>
      <c r="S10" s="156">
        <f t="shared" si="10"/>
        <v>0.29577330407403873</v>
      </c>
      <c r="T10" s="156">
        <f t="shared" si="11"/>
        <v>0.735773493527056</v>
      </c>
      <c r="U10" s="156">
        <f t="shared" si="12"/>
        <v>2.0417899055433644</v>
      </c>
      <c r="V10" s="156">
        <f t="shared" si="13"/>
        <v>3.054857036416131</v>
      </c>
    </row>
    <row r="11" spans="1:22" ht="12" customHeight="1">
      <c r="A11" s="12">
        <v>4</v>
      </c>
      <c r="B11" s="146" t="s">
        <v>314</v>
      </c>
      <c r="C11" s="23">
        <v>46597</v>
      </c>
      <c r="D11" s="23">
        <v>50063</v>
      </c>
      <c r="E11" s="23">
        <v>1863</v>
      </c>
      <c r="F11" s="114">
        <f t="shared" si="0"/>
        <v>3.9981114664034165</v>
      </c>
      <c r="G11" s="23">
        <v>1880</v>
      </c>
      <c r="H11" s="114">
        <f t="shared" si="1"/>
        <v>3.755268361864051</v>
      </c>
      <c r="I11" s="23">
        <v>534</v>
      </c>
      <c r="J11" s="114">
        <f t="shared" si="2"/>
        <v>1.1459965233813336</v>
      </c>
      <c r="K11" s="84">
        <v>619</v>
      </c>
      <c r="L11" s="114">
        <f t="shared" si="3"/>
        <v>1.236442082975451</v>
      </c>
      <c r="M11" s="83">
        <f t="shared" si="4"/>
        <v>2397</v>
      </c>
      <c r="N11" s="114">
        <f t="shared" si="5"/>
        <v>5.14410798978475</v>
      </c>
      <c r="O11" s="83">
        <f t="shared" si="6"/>
        <v>2499</v>
      </c>
      <c r="P11" s="114">
        <f t="shared" si="7"/>
        <v>4.991710444839502</v>
      </c>
      <c r="Q11" s="155">
        <f t="shared" si="8"/>
        <v>3.9981114664034165</v>
      </c>
      <c r="R11" s="156">
        <f t="shared" si="9"/>
        <v>3.755268361864051</v>
      </c>
      <c r="S11" s="156">
        <f t="shared" si="10"/>
        <v>1.1459965233813336</v>
      </c>
      <c r="T11" s="156">
        <f t="shared" si="11"/>
        <v>1.236442082975451</v>
      </c>
      <c r="U11" s="156">
        <f t="shared" si="12"/>
        <v>5.14410798978475</v>
      </c>
      <c r="V11" s="156">
        <f t="shared" si="13"/>
        <v>4.991710444839502</v>
      </c>
    </row>
    <row r="12" spans="1:22" ht="12" customHeight="1">
      <c r="A12" s="12">
        <v>5</v>
      </c>
      <c r="B12" s="146" t="s">
        <v>315</v>
      </c>
      <c r="C12" s="23">
        <v>33186</v>
      </c>
      <c r="D12" s="23">
        <v>36675</v>
      </c>
      <c r="E12" s="23">
        <v>758</v>
      </c>
      <c r="F12" s="114">
        <f t="shared" si="0"/>
        <v>2.284095703007292</v>
      </c>
      <c r="G12" s="23">
        <v>548</v>
      </c>
      <c r="H12" s="114">
        <f t="shared" si="1"/>
        <v>1.4942058623040217</v>
      </c>
      <c r="I12" s="23">
        <v>246</v>
      </c>
      <c r="J12" s="114">
        <f t="shared" si="2"/>
        <v>0.7412764418730791</v>
      </c>
      <c r="K12" s="84">
        <v>162</v>
      </c>
      <c r="L12" s="114">
        <f t="shared" si="3"/>
        <v>0.44171779141104295</v>
      </c>
      <c r="M12" s="83">
        <f t="shared" si="4"/>
        <v>1004</v>
      </c>
      <c r="N12" s="114">
        <f t="shared" si="5"/>
        <v>3.025372144880371</v>
      </c>
      <c r="O12" s="83">
        <f t="shared" si="6"/>
        <v>710</v>
      </c>
      <c r="P12" s="114">
        <f t="shared" si="7"/>
        <v>1.9359236537150648</v>
      </c>
      <c r="Q12" s="155">
        <f t="shared" si="8"/>
        <v>2.284095703007292</v>
      </c>
      <c r="R12" s="156">
        <f t="shared" si="9"/>
        <v>1.4942058623040217</v>
      </c>
      <c r="S12" s="156">
        <f t="shared" si="10"/>
        <v>0.7412764418730791</v>
      </c>
      <c r="T12" s="156">
        <f t="shared" si="11"/>
        <v>0.44171779141104295</v>
      </c>
      <c r="U12" s="156">
        <f t="shared" si="12"/>
        <v>3.025372144880371</v>
      </c>
      <c r="V12" s="156">
        <f t="shared" si="13"/>
        <v>1.9359236537150648</v>
      </c>
    </row>
    <row r="13" spans="1:22" ht="12" customHeight="1">
      <c r="A13" s="12">
        <v>6</v>
      </c>
      <c r="B13" s="146" t="s">
        <v>316</v>
      </c>
      <c r="C13" s="23">
        <v>14700</v>
      </c>
      <c r="D13" s="23">
        <v>16965</v>
      </c>
      <c r="E13" s="23">
        <v>407</v>
      </c>
      <c r="F13" s="114">
        <f t="shared" si="0"/>
        <v>2.7687074829931975</v>
      </c>
      <c r="G13" s="23">
        <v>494</v>
      </c>
      <c r="H13" s="114">
        <f t="shared" si="1"/>
        <v>2.9118773946360155</v>
      </c>
      <c r="I13" s="23">
        <v>102</v>
      </c>
      <c r="J13" s="114">
        <f t="shared" si="2"/>
        <v>0.6938775510204082</v>
      </c>
      <c r="K13" s="84">
        <v>170</v>
      </c>
      <c r="L13" s="114">
        <f t="shared" si="3"/>
        <v>1.0020630710285883</v>
      </c>
      <c r="M13" s="83">
        <f t="shared" si="4"/>
        <v>509</v>
      </c>
      <c r="N13" s="114">
        <f t="shared" si="5"/>
        <v>3.4625850340136055</v>
      </c>
      <c r="O13" s="83">
        <f t="shared" si="6"/>
        <v>664</v>
      </c>
      <c r="P13" s="114">
        <f t="shared" si="7"/>
        <v>3.9139404656646035</v>
      </c>
      <c r="Q13" s="155">
        <f t="shared" si="8"/>
        <v>2.7687074829931975</v>
      </c>
      <c r="R13" s="156">
        <f t="shared" si="9"/>
        <v>2.9118773946360155</v>
      </c>
      <c r="S13" s="156">
        <f t="shared" si="10"/>
        <v>0.6938775510204082</v>
      </c>
      <c r="T13" s="156">
        <f t="shared" si="11"/>
        <v>1.0020630710285883</v>
      </c>
      <c r="U13" s="156">
        <f t="shared" si="12"/>
        <v>3.4625850340136055</v>
      </c>
      <c r="V13" s="156">
        <f t="shared" si="13"/>
        <v>3.9139404656646035</v>
      </c>
    </row>
    <row r="14" spans="1:22" ht="12" customHeight="1">
      <c r="A14" s="12">
        <v>7</v>
      </c>
      <c r="B14" s="146" t="s">
        <v>317</v>
      </c>
      <c r="C14" s="23">
        <v>10008</v>
      </c>
      <c r="D14" s="23">
        <v>10905</v>
      </c>
      <c r="E14" s="23">
        <v>259</v>
      </c>
      <c r="F14" s="114">
        <f t="shared" si="0"/>
        <v>2.58792965627498</v>
      </c>
      <c r="G14" s="23">
        <v>336</v>
      </c>
      <c r="H14" s="114">
        <f t="shared" si="1"/>
        <v>3.0811554332874826</v>
      </c>
      <c r="I14" s="23">
        <v>84</v>
      </c>
      <c r="J14" s="114">
        <f t="shared" si="2"/>
        <v>0.8393285371702638</v>
      </c>
      <c r="K14" s="84">
        <v>108</v>
      </c>
      <c r="L14" s="114">
        <f t="shared" si="3"/>
        <v>0.9903713892709766</v>
      </c>
      <c r="M14" s="83">
        <f t="shared" si="4"/>
        <v>343</v>
      </c>
      <c r="N14" s="114">
        <f t="shared" si="5"/>
        <v>3.427258193445244</v>
      </c>
      <c r="O14" s="83">
        <f t="shared" si="6"/>
        <v>444</v>
      </c>
      <c r="P14" s="114">
        <f t="shared" si="7"/>
        <v>4.071526822558459</v>
      </c>
      <c r="Q14" s="155">
        <f t="shared" si="8"/>
        <v>2.58792965627498</v>
      </c>
      <c r="R14" s="156">
        <f t="shared" si="9"/>
        <v>3.0811554332874826</v>
      </c>
      <c r="S14" s="156">
        <f t="shared" si="10"/>
        <v>0.8393285371702638</v>
      </c>
      <c r="T14" s="156">
        <f t="shared" si="11"/>
        <v>0.9903713892709766</v>
      </c>
      <c r="U14" s="156">
        <f t="shared" si="12"/>
        <v>3.427258193445244</v>
      </c>
      <c r="V14" s="156">
        <f t="shared" si="13"/>
        <v>4.071526822558459</v>
      </c>
    </row>
    <row r="15" spans="1:22" ht="12" customHeight="1">
      <c r="A15" s="12">
        <v>8</v>
      </c>
      <c r="B15" s="146" t="s">
        <v>318</v>
      </c>
      <c r="C15" s="23">
        <v>25656</v>
      </c>
      <c r="D15" s="23">
        <v>32764</v>
      </c>
      <c r="E15" s="23">
        <v>699</v>
      </c>
      <c r="F15" s="114">
        <f t="shared" si="0"/>
        <v>2.724508886810103</v>
      </c>
      <c r="G15" s="23">
        <v>663</v>
      </c>
      <c r="H15" s="114">
        <f t="shared" si="1"/>
        <v>2.0235624465877184</v>
      </c>
      <c r="I15" s="23">
        <v>140</v>
      </c>
      <c r="J15" s="114">
        <f t="shared" si="2"/>
        <v>0.545681322107889</v>
      </c>
      <c r="K15" s="84">
        <v>175</v>
      </c>
      <c r="L15" s="114">
        <f t="shared" si="3"/>
        <v>0.5341228177267733</v>
      </c>
      <c r="M15" s="83">
        <f t="shared" si="4"/>
        <v>839</v>
      </c>
      <c r="N15" s="114">
        <f t="shared" si="5"/>
        <v>3.2701902089179917</v>
      </c>
      <c r="O15" s="83">
        <f t="shared" si="6"/>
        <v>838</v>
      </c>
      <c r="P15" s="114">
        <f t="shared" si="7"/>
        <v>2.5576852643144914</v>
      </c>
      <c r="Q15" s="155">
        <f t="shared" si="8"/>
        <v>2.724508886810103</v>
      </c>
      <c r="R15" s="156">
        <f t="shared" si="9"/>
        <v>2.0235624465877184</v>
      </c>
      <c r="S15" s="156">
        <f t="shared" si="10"/>
        <v>0.545681322107889</v>
      </c>
      <c r="T15" s="156">
        <f t="shared" si="11"/>
        <v>0.5341228177267733</v>
      </c>
      <c r="U15" s="156">
        <f t="shared" si="12"/>
        <v>3.2701902089179917</v>
      </c>
      <c r="V15" s="156">
        <f t="shared" si="13"/>
        <v>2.5576852643144914</v>
      </c>
    </row>
    <row r="16" spans="1:22" ht="12" customHeight="1">
      <c r="A16" s="12">
        <v>9</v>
      </c>
      <c r="B16" s="146" t="s">
        <v>319</v>
      </c>
      <c r="C16" s="23">
        <v>11445</v>
      </c>
      <c r="D16" s="23">
        <v>13112</v>
      </c>
      <c r="E16" s="23">
        <v>274</v>
      </c>
      <c r="F16" s="114">
        <f t="shared" si="0"/>
        <v>2.394058540847532</v>
      </c>
      <c r="G16" s="23">
        <v>342</v>
      </c>
      <c r="H16" s="114">
        <f t="shared" si="1"/>
        <v>2.6082977425259304</v>
      </c>
      <c r="I16" s="23">
        <v>105</v>
      </c>
      <c r="J16" s="114">
        <f t="shared" si="2"/>
        <v>0.9174311926605505</v>
      </c>
      <c r="K16" s="84">
        <v>101</v>
      </c>
      <c r="L16" s="114">
        <f t="shared" si="3"/>
        <v>0.7702867602196461</v>
      </c>
      <c r="M16" s="83">
        <f t="shared" si="4"/>
        <v>379</v>
      </c>
      <c r="N16" s="114">
        <f t="shared" si="5"/>
        <v>3.311489733508082</v>
      </c>
      <c r="O16" s="83">
        <f t="shared" si="6"/>
        <v>443</v>
      </c>
      <c r="P16" s="114">
        <f t="shared" si="7"/>
        <v>3.3785845027455768</v>
      </c>
      <c r="Q16" s="155">
        <f t="shared" si="8"/>
        <v>2.394058540847532</v>
      </c>
      <c r="R16" s="156">
        <f t="shared" si="9"/>
        <v>2.6082977425259304</v>
      </c>
      <c r="S16" s="156">
        <f t="shared" si="10"/>
        <v>0.9174311926605505</v>
      </c>
      <c r="T16" s="156">
        <f t="shared" si="11"/>
        <v>0.7702867602196461</v>
      </c>
      <c r="U16" s="156">
        <f t="shared" si="12"/>
        <v>3.311489733508082</v>
      </c>
      <c r="V16" s="156">
        <f t="shared" si="13"/>
        <v>3.3785845027455768</v>
      </c>
    </row>
    <row r="17" spans="1:22" ht="12" customHeight="1">
      <c r="A17" s="12">
        <v>10</v>
      </c>
      <c r="B17" s="146" t="s">
        <v>320</v>
      </c>
      <c r="C17" s="23">
        <v>22043</v>
      </c>
      <c r="D17" s="23">
        <v>26170</v>
      </c>
      <c r="E17" s="23">
        <v>979</v>
      </c>
      <c r="F17" s="114">
        <f t="shared" si="0"/>
        <v>4.441319239667922</v>
      </c>
      <c r="G17" s="23">
        <v>1040</v>
      </c>
      <c r="H17" s="114">
        <f t="shared" si="1"/>
        <v>3.9740160489109666</v>
      </c>
      <c r="I17" s="23">
        <v>156</v>
      </c>
      <c r="J17" s="114">
        <f t="shared" si="2"/>
        <v>0.7077076622964207</v>
      </c>
      <c r="K17" s="84">
        <v>209</v>
      </c>
      <c r="L17" s="114">
        <f t="shared" si="3"/>
        <v>0.7986243790599924</v>
      </c>
      <c r="M17" s="83">
        <f t="shared" si="4"/>
        <v>1135</v>
      </c>
      <c r="N17" s="114">
        <f t="shared" si="5"/>
        <v>5.149026901964342</v>
      </c>
      <c r="O17" s="83">
        <f t="shared" si="6"/>
        <v>1249</v>
      </c>
      <c r="P17" s="114">
        <f t="shared" si="7"/>
        <v>4.772640427970959</v>
      </c>
      <c r="Q17" s="155">
        <f t="shared" si="8"/>
        <v>4.441319239667922</v>
      </c>
      <c r="R17" s="156">
        <f t="shared" si="9"/>
        <v>3.9740160489109666</v>
      </c>
      <c r="S17" s="156">
        <f t="shared" si="10"/>
        <v>0.7077076622964207</v>
      </c>
      <c r="T17" s="156">
        <f t="shared" si="11"/>
        <v>0.7986243790599924</v>
      </c>
      <c r="U17" s="156">
        <f t="shared" si="12"/>
        <v>5.149026901964342</v>
      </c>
      <c r="V17" s="156">
        <f t="shared" si="13"/>
        <v>4.772640427970959</v>
      </c>
    </row>
    <row r="18" spans="1:22" ht="12" customHeight="1">
      <c r="A18" s="12">
        <v>11</v>
      </c>
      <c r="B18" s="146" t="s">
        <v>321</v>
      </c>
      <c r="C18" s="23">
        <v>10798</v>
      </c>
      <c r="D18" s="23">
        <v>11928</v>
      </c>
      <c r="E18" s="23">
        <v>291</v>
      </c>
      <c r="F18" s="114">
        <f t="shared" si="0"/>
        <v>2.6949435080570474</v>
      </c>
      <c r="G18" s="23">
        <v>341</v>
      </c>
      <c r="H18" s="114">
        <f t="shared" si="1"/>
        <v>2.858819584171697</v>
      </c>
      <c r="I18" s="23">
        <v>58</v>
      </c>
      <c r="J18" s="114">
        <f t="shared" si="2"/>
        <v>0.5371365067605112</v>
      </c>
      <c r="K18" s="84">
        <v>75</v>
      </c>
      <c r="L18" s="114">
        <f t="shared" si="3"/>
        <v>0.6287726358148893</v>
      </c>
      <c r="M18" s="83">
        <f t="shared" si="4"/>
        <v>349</v>
      </c>
      <c r="N18" s="114">
        <f t="shared" si="5"/>
        <v>3.232080014817559</v>
      </c>
      <c r="O18" s="83">
        <f t="shared" si="6"/>
        <v>416</v>
      </c>
      <c r="P18" s="114">
        <f t="shared" si="7"/>
        <v>3.487592219986586</v>
      </c>
      <c r="Q18" s="155">
        <f t="shared" si="8"/>
        <v>2.6949435080570474</v>
      </c>
      <c r="R18" s="156">
        <f t="shared" si="9"/>
        <v>2.858819584171697</v>
      </c>
      <c r="S18" s="156">
        <f t="shared" si="10"/>
        <v>0.5371365067605112</v>
      </c>
      <c r="T18" s="156">
        <f t="shared" si="11"/>
        <v>0.6287726358148893</v>
      </c>
      <c r="U18" s="156">
        <f t="shared" si="12"/>
        <v>3.232080014817559</v>
      </c>
      <c r="V18" s="156">
        <f t="shared" si="13"/>
        <v>3.487592219986586</v>
      </c>
    </row>
    <row r="19" spans="1:22" ht="12" customHeight="1">
      <c r="A19" s="12">
        <v>12</v>
      </c>
      <c r="B19" s="146" t="s">
        <v>322</v>
      </c>
      <c r="C19" s="23">
        <v>13741</v>
      </c>
      <c r="D19" s="23">
        <v>15065</v>
      </c>
      <c r="E19" s="23">
        <v>227</v>
      </c>
      <c r="F19" s="114">
        <f t="shared" si="0"/>
        <v>1.651990393712248</v>
      </c>
      <c r="G19" s="23">
        <v>243</v>
      </c>
      <c r="H19" s="114">
        <f t="shared" si="1"/>
        <v>1.6130102887487554</v>
      </c>
      <c r="I19" s="23">
        <v>71</v>
      </c>
      <c r="J19" s="114">
        <f t="shared" si="2"/>
        <v>0.5167018412051525</v>
      </c>
      <c r="K19" s="84">
        <v>64</v>
      </c>
      <c r="L19" s="114">
        <f t="shared" si="3"/>
        <v>0.4248257550614006</v>
      </c>
      <c r="M19" s="83">
        <f t="shared" si="4"/>
        <v>298</v>
      </c>
      <c r="N19" s="114">
        <f t="shared" si="5"/>
        <v>2.1686922349174003</v>
      </c>
      <c r="O19" s="83">
        <f t="shared" si="6"/>
        <v>307</v>
      </c>
      <c r="P19" s="114">
        <f t="shared" si="7"/>
        <v>2.037836043810156</v>
      </c>
      <c r="Q19" s="155">
        <f t="shared" si="8"/>
        <v>1.651990393712248</v>
      </c>
      <c r="R19" s="156">
        <f t="shared" si="9"/>
        <v>1.6130102887487554</v>
      </c>
      <c r="S19" s="156">
        <f t="shared" si="10"/>
        <v>0.5167018412051525</v>
      </c>
      <c r="T19" s="156">
        <f t="shared" si="11"/>
        <v>0.4248257550614006</v>
      </c>
      <c r="U19" s="156">
        <f t="shared" si="12"/>
        <v>2.1686922349174003</v>
      </c>
      <c r="V19" s="156">
        <f t="shared" si="13"/>
        <v>2.037836043810156</v>
      </c>
    </row>
    <row r="20" spans="1:22" ht="12" customHeight="1">
      <c r="A20" s="12">
        <v>13</v>
      </c>
      <c r="B20" s="146" t="s">
        <v>323</v>
      </c>
      <c r="C20" s="23">
        <v>21106</v>
      </c>
      <c r="D20" s="23">
        <v>24411</v>
      </c>
      <c r="E20" s="23">
        <v>779</v>
      </c>
      <c r="F20" s="114">
        <f t="shared" si="0"/>
        <v>3.6908935847626267</v>
      </c>
      <c r="G20" s="23">
        <v>871</v>
      </c>
      <c r="H20" s="114">
        <f t="shared" si="1"/>
        <v>3.5680635778952112</v>
      </c>
      <c r="I20" s="23">
        <v>150</v>
      </c>
      <c r="J20" s="114">
        <f t="shared" si="2"/>
        <v>0.7106983796076944</v>
      </c>
      <c r="K20" s="84">
        <v>231</v>
      </c>
      <c r="L20" s="114">
        <f t="shared" si="3"/>
        <v>0.9462947032075704</v>
      </c>
      <c r="M20" s="83">
        <f t="shared" si="4"/>
        <v>929</v>
      </c>
      <c r="N20" s="114">
        <f t="shared" si="5"/>
        <v>4.401591964370321</v>
      </c>
      <c r="O20" s="83">
        <f t="shared" si="6"/>
        <v>1102</v>
      </c>
      <c r="P20" s="114">
        <f t="shared" si="7"/>
        <v>4.514358281102782</v>
      </c>
      <c r="Q20" s="155">
        <f t="shared" si="8"/>
        <v>3.6908935847626267</v>
      </c>
      <c r="R20" s="156">
        <f t="shared" si="9"/>
        <v>3.5680635778952112</v>
      </c>
      <c r="S20" s="156">
        <f t="shared" si="10"/>
        <v>0.7106983796076944</v>
      </c>
      <c r="T20" s="156">
        <f t="shared" si="11"/>
        <v>0.9462947032075704</v>
      </c>
      <c r="U20" s="156">
        <f t="shared" si="12"/>
        <v>4.401591964370321</v>
      </c>
      <c r="V20" s="156">
        <f t="shared" si="13"/>
        <v>4.514358281102782</v>
      </c>
    </row>
    <row r="21" spans="1:22" ht="12" customHeight="1">
      <c r="A21" s="12">
        <v>14</v>
      </c>
      <c r="B21" s="146" t="s">
        <v>324</v>
      </c>
      <c r="C21" s="23">
        <v>13547</v>
      </c>
      <c r="D21" s="23">
        <v>15507</v>
      </c>
      <c r="E21" s="23">
        <v>353</v>
      </c>
      <c r="F21" s="114">
        <f t="shared" si="0"/>
        <v>2.6057429689230087</v>
      </c>
      <c r="G21" s="23">
        <v>424</v>
      </c>
      <c r="H21" s="114">
        <f t="shared" si="1"/>
        <v>2.7342490488166633</v>
      </c>
      <c r="I21" s="23">
        <v>218</v>
      </c>
      <c r="J21" s="114">
        <f t="shared" si="2"/>
        <v>1.6092123717428213</v>
      </c>
      <c r="K21" s="84">
        <v>250</v>
      </c>
      <c r="L21" s="114">
        <f t="shared" si="3"/>
        <v>1.6121751467079384</v>
      </c>
      <c r="M21" s="83">
        <f t="shared" si="4"/>
        <v>571</v>
      </c>
      <c r="N21" s="114">
        <f t="shared" si="5"/>
        <v>4.21495534066583</v>
      </c>
      <c r="O21" s="83">
        <f t="shared" si="6"/>
        <v>674</v>
      </c>
      <c r="P21" s="114">
        <f t="shared" si="7"/>
        <v>4.346424195524602</v>
      </c>
      <c r="Q21" s="155">
        <f t="shared" si="8"/>
        <v>2.6057429689230087</v>
      </c>
      <c r="R21" s="156">
        <f t="shared" si="9"/>
        <v>2.7342490488166633</v>
      </c>
      <c r="S21" s="156">
        <f t="shared" si="10"/>
        <v>1.6092123717428213</v>
      </c>
      <c r="T21" s="156">
        <f t="shared" si="11"/>
        <v>1.6121751467079384</v>
      </c>
      <c r="U21" s="156">
        <f t="shared" si="12"/>
        <v>4.21495534066583</v>
      </c>
      <c r="V21" s="156">
        <f t="shared" si="13"/>
        <v>4.346424195524602</v>
      </c>
    </row>
    <row r="22" spans="1:22" ht="12" customHeight="1">
      <c r="A22" s="12">
        <v>15</v>
      </c>
      <c r="B22" s="146" t="s">
        <v>325</v>
      </c>
      <c r="C22" s="23">
        <v>26279</v>
      </c>
      <c r="D22" s="23">
        <v>31644</v>
      </c>
      <c r="E22" s="23">
        <v>901</v>
      </c>
      <c r="F22" s="114">
        <f t="shared" si="0"/>
        <v>3.4285931732562123</v>
      </c>
      <c r="G22" s="23">
        <v>1088</v>
      </c>
      <c r="H22" s="114">
        <f t="shared" si="1"/>
        <v>3.4382505372266463</v>
      </c>
      <c r="I22" s="23">
        <v>330</v>
      </c>
      <c r="J22" s="114">
        <f t="shared" si="2"/>
        <v>1.2557555462536627</v>
      </c>
      <c r="K22" s="84">
        <v>427</v>
      </c>
      <c r="L22" s="114">
        <f t="shared" si="3"/>
        <v>1.3493869295917078</v>
      </c>
      <c r="M22" s="83">
        <f t="shared" si="4"/>
        <v>1231</v>
      </c>
      <c r="N22" s="114">
        <f t="shared" si="5"/>
        <v>4.684348719509875</v>
      </c>
      <c r="O22" s="83">
        <f t="shared" si="6"/>
        <v>1515</v>
      </c>
      <c r="P22" s="114">
        <f t="shared" si="7"/>
        <v>4.787637466818354</v>
      </c>
      <c r="Q22" s="155">
        <f t="shared" si="8"/>
        <v>3.4285931732562123</v>
      </c>
      <c r="R22" s="156">
        <f t="shared" si="9"/>
        <v>3.4382505372266463</v>
      </c>
      <c r="S22" s="156">
        <f t="shared" si="10"/>
        <v>1.2557555462536627</v>
      </c>
      <c r="T22" s="156">
        <f t="shared" si="11"/>
        <v>1.3493869295917078</v>
      </c>
      <c r="U22" s="156">
        <f t="shared" si="12"/>
        <v>4.684348719509875</v>
      </c>
      <c r="V22" s="156">
        <f t="shared" si="13"/>
        <v>4.787637466818354</v>
      </c>
    </row>
    <row r="23" spans="1:22" ht="12" customHeight="1">
      <c r="A23" s="12">
        <v>16</v>
      </c>
      <c r="B23" s="146" t="s">
        <v>326</v>
      </c>
      <c r="C23" s="23">
        <v>17539</v>
      </c>
      <c r="D23" s="23">
        <v>21431</v>
      </c>
      <c r="E23" s="23">
        <v>534</v>
      </c>
      <c r="F23" s="114">
        <f t="shared" si="0"/>
        <v>3.044643366212441</v>
      </c>
      <c r="G23" s="23">
        <v>591</v>
      </c>
      <c r="H23" s="114">
        <f t="shared" si="1"/>
        <v>2.75768746208763</v>
      </c>
      <c r="I23" s="23">
        <v>96</v>
      </c>
      <c r="J23" s="114">
        <f t="shared" si="2"/>
        <v>0.5473516163977422</v>
      </c>
      <c r="K23" s="84">
        <v>114</v>
      </c>
      <c r="L23" s="114">
        <f t="shared" si="3"/>
        <v>0.5319397134991367</v>
      </c>
      <c r="M23" s="83">
        <f t="shared" si="4"/>
        <v>630</v>
      </c>
      <c r="N23" s="114">
        <f t="shared" si="5"/>
        <v>3.591994982610183</v>
      </c>
      <c r="O23" s="83">
        <f t="shared" si="6"/>
        <v>705</v>
      </c>
      <c r="P23" s="114">
        <f t="shared" si="7"/>
        <v>3.2896271755867668</v>
      </c>
      <c r="Q23" s="155">
        <f t="shared" si="8"/>
        <v>3.044643366212441</v>
      </c>
      <c r="R23" s="156">
        <f t="shared" si="9"/>
        <v>2.75768746208763</v>
      </c>
      <c r="S23" s="156">
        <f t="shared" si="10"/>
        <v>0.5473516163977422</v>
      </c>
      <c r="T23" s="156">
        <f t="shared" si="11"/>
        <v>0.5319397134991367</v>
      </c>
      <c r="U23" s="156">
        <f t="shared" si="12"/>
        <v>3.591994982610183</v>
      </c>
      <c r="V23" s="156">
        <f t="shared" si="13"/>
        <v>3.2896271755867668</v>
      </c>
    </row>
    <row r="24" spans="1:22" ht="12" customHeight="1">
      <c r="A24" s="12">
        <v>17</v>
      </c>
      <c r="B24" s="146" t="s">
        <v>327</v>
      </c>
      <c r="C24" s="23">
        <v>9583</v>
      </c>
      <c r="D24" s="23">
        <v>12044</v>
      </c>
      <c r="E24" s="23">
        <v>241</v>
      </c>
      <c r="F24" s="114">
        <f t="shared" si="0"/>
        <v>2.51487008243765</v>
      </c>
      <c r="G24" s="23">
        <v>244</v>
      </c>
      <c r="H24" s="114">
        <f t="shared" si="1"/>
        <v>2.025905014945201</v>
      </c>
      <c r="I24" s="23">
        <v>67</v>
      </c>
      <c r="J24" s="114">
        <f t="shared" si="2"/>
        <v>0.6991547532088073</v>
      </c>
      <c r="K24" s="84">
        <v>39</v>
      </c>
      <c r="L24" s="114">
        <f t="shared" si="3"/>
        <v>0.32381268681501163</v>
      </c>
      <c r="M24" s="83">
        <f t="shared" si="4"/>
        <v>308</v>
      </c>
      <c r="N24" s="114">
        <f t="shared" si="5"/>
        <v>3.214024835646457</v>
      </c>
      <c r="O24" s="83">
        <f t="shared" si="6"/>
        <v>283</v>
      </c>
      <c r="P24" s="114">
        <f t="shared" si="7"/>
        <v>2.3497177017602127</v>
      </c>
      <c r="Q24" s="155">
        <f t="shared" si="8"/>
        <v>2.51487008243765</v>
      </c>
      <c r="R24" s="156">
        <f t="shared" si="9"/>
        <v>2.025905014945201</v>
      </c>
      <c r="S24" s="156">
        <f t="shared" si="10"/>
        <v>0.6991547532088073</v>
      </c>
      <c r="T24" s="156">
        <f t="shared" si="11"/>
        <v>0.32381268681501163</v>
      </c>
      <c r="U24" s="156">
        <f t="shared" si="12"/>
        <v>3.214024835646457</v>
      </c>
      <c r="V24" s="156">
        <f t="shared" si="13"/>
        <v>2.3497177017602127</v>
      </c>
    </row>
    <row r="25" spans="1:22" ht="12" customHeight="1">
      <c r="A25" s="12">
        <v>18</v>
      </c>
      <c r="B25" s="146" t="s">
        <v>328</v>
      </c>
      <c r="C25" s="23">
        <v>14343</v>
      </c>
      <c r="D25" s="23">
        <v>14974</v>
      </c>
      <c r="E25" s="23">
        <v>307</v>
      </c>
      <c r="F25" s="114">
        <f t="shared" si="0"/>
        <v>2.140416928118246</v>
      </c>
      <c r="G25" s="23">
        <v>327</v>
      </c>
      <c r="H25" s="114">
        <f t="shared" si="1"/>
        <v>2.183785227728062</v>
      </c>
      <c r="I25" s="23">
        <v>155</v>
      </c>
      <c r="J25" s="114">
        <f t="shared" si="2"/>
        <v>1.0806665272258245</v>
      </c>
      <c r="K25" s="84">
        <v>125</v>
      </c>
      <c r="L25" s="114">
        <f t="shared" si="3"/>
        <v>0.8347802858287698</v>
      </c>
      <c r="M25" s="83">
        <f t="shared" si="4"/>
        <v>462</v>
      </c>
      <c r="N25" s="114">
        <f t="shared" si="5"/>
        <v>3.22108345534407</v>
      </c>
      <c r="O25" s="83">
        <f t="shared" si="6"/>
        <v>452</v>
      </c>
      <c r="P25" s="114">
        <f t="shared" si="7"/>
        <v>3.018565513556832</v>
      </c>
      <c r="Q25" s="155">
        <f t="shared" si="8"/>
        <v>2.140416928118246</v>
      </c>
      <c r="R25" s="156">
        <f t="shared" si="9"/>
        <v>2.183785227728062</v>
      </c>
      <c r="S25" s="156">
        <f t="shared" si="10"/>
        <v>1.0806665272258245</v>
      </c>
      <c r="T25" s="156">
        <f t="shared" si="11"/>
        <v>0.8347802858287698</v>
      </c>
      <c r="U25" s="156">
        <f t="shared" si="12"/>
        <v>3.22108345534407</v>
      </c>
      <c r="V25" s="156">
        <f t="shared" si="13"/>
        <v>3.018565513556832</v>
      </c>
    </row>
    <row r="26" spans="1:22" ht="12" customHeight="1">
      <c r="A26" s="12">
        <v>19</v>
      </c>
      <c r="B26" s="146" t="s">
        <v>329</v>
      </c>
      <c r="C26" s="23">
        <v>9493</v>
      </c>
      <c r="D26" s="23">
        <v>10087</v>
      </c>
      <c r="E26" s="23">
        <v>155</v>
      </c>
      <c r="F26" s="114">
        <f t="shared" si="0"/>
        <v>1.6327820499315284</v>
      </c>
      <c r="G26" s="23">
        <v>153</v>
      </c>
      <c r="H26" s="114">
        <f t="shared" si="1"/>
        <v>1.5168038068801428</v>
      </c>
      <c r="I26" s="23">
        <v>57</v>
      </c>
      <c r="J26" s="114">
        <f t="shared" si="2"/>
        <v>0.6004424312651427</v>
      </c>
      <c r="K26" s="84">
        <v>64</v>
      </c>
      <c r="L26" s="114">
        <f t="shared" si="3"/>
        <v>0.634480023793001</v>
      </c>
      <c r="M26" s="83">
        <f t="shared" si="4"/>
        <v>212</v>
      </c>
      <c r="N26" s="114">
        <f t="shared" si="5"/>
        <v>2.2332244811966713</v>
      </c>
      <c r="O26" s="83">
        <f t="shared" si="6"/>
        <v>217</v>
      </c>
      <c r="P26" s="114">
        <f t="shared" si="7"/>
        <v>2.1512838306731434</v>
      </c>
      <c r="Q26" s="155">
        <f t="shared" si="8"/>
        <v>1.6327820499315284</v>
      </c>
      <c r="R26" s="156">
        <f t="shared" si="9"/>
        <v>1.5168038068801428</v>
      </c>
      <c r="S26" s="156">
        <f t="shared" si="10"/>
        <v>0.6004424312651427</v>
      </c>
      <c r="T26" s="156">
        <f t="shared" si="11"/>
        <v>0.634480023793001</v>
      </c>
      <c r="U26" s="156">
        <f t="shared" si="12"/>
        <v>2.2332244811966713</v>
      </c>
      <c r="V26" s="156">
        <f t="shared" si="13"/>
        <v>2.1512838306731434</v>
      </c>
    </row>
    <row r="27" spans="1:22" ht="12" customHeight="1">
      <c r="A27" s="12">
        <v>20</v>
      </c>
      <c r="B27" s="146" t="s">
        <v>330</v>
      </c>
      <c r="C27" s="23">
        <v>30365</v>
      </c>
      <c r="D27" s="23">
        <v>36751</v>
      </c>
      <c r="E27" s="23">
        <v>887</v>
      </c>
      <c r="F27" s="114">
        <f t="shared" si="0"/>
        <v>2.9211262967232012</v>
      </c>
      <c r="G27" s="23">
        <v>884</v>
      </c>
      <c r="H27" s="114">
        <f t="shared" si="1"/>
        <v>2.4053767244428723</v>
      </c>
      <c r="I27" s="23">
        <v>393</v>
      </c>
      <c r="J27" s="114">
        <f t="shared" si="2"/>
        <v>1.2942532520994565</v>
      </c>
      <c r="K27" s="84">
        <v>514</v>
      </c>
      <c r="L27" s="114">
        <f t="shared" si="3"/>
        <v>1.3986013986013985</v>
      </c>
      <c r="M27" s="83">
        <f t="shared" si="4"/>
        <v>1280</v>
      </c>
      <c r="N27" s="114">
        <f t="shared" si="5"/>
        <v>4.215379548822658</v>
      </c>
      <c r="O27" s="83">
        <f t="shared" si="6"/>
        <v>1398</v>
      </c>
      <c r="P27" s="114">
        <f t="shared" si="7"/>
        <v>3.803978123044271</v>
      </c>
      <c r="Q27" s="155">
        <f t="shared" si="8"/>
        <v>2.9211262967232012</v>
      </c>
      <c r="R27" s="156">
        <f t="shared" si="9"/>
        <v>2.4053767244428723</v>
      </c>
      <c r="S27" s="156">
        <f t="shared" si="10"/>
        <v>1.2942532520994565</v>
      </c>
      <c r="T27" s="156">
        <f t="shared" si="11"/>
        <v>1.3986013986013985</v>
      </c>
      <c r="U27" s="156">
        <f t="shared" si="12"/>
        <v>4.215379548822658</v>
      </c>
      <c r="V27" s="156">
        <f t="shared" si="13"/>
        <v>3.803978123044271</v>
      </c>
    </row>
    <row r="28" spans="1:22" ht="12" customHeight="1">
      <c r="A28" s="12">
        <v>21</v>
      </c>
      <c r="B28" s="146" t="s">
        <v>331</v>
      </c>
      <c r="C28" s="23">
        <v>14185</v>
      </c>
      <c r="D28" s="23">
        <v>17083</v>
      </c>
      <c r="E28" s="23">
        <v>358</v>
      </c>
      <c r="F28" s="114">
        <f t="shared" si="0"/>
        <v>2.5237927388086008</v>
      </c>
      <c r="G28" s="23">
        <v>416</v>
      </c>
      <c r="H28" s="114">
        <f t="shared" si="1"/>
        <v>2.4351694667213017</v>
      </c>
      <c r="I28" s="23">
        <v>88</v>
      </c>
      <c r="J28" s="114">
        <f t="shared" si="2"/>
        <v>0.6203736341205499</v>
      </c>
      <c r="K28" s="84">
        <v>145</v>
      </c>
      <c r="L28" s="114">
        <f t="shared" si="3"/>
        <v>0.8487970496985306</v>
      </c>
      <c r="M28" s="83">
        <f t="shared" si="4"/>
        <v>446</v>
      </c>
      <c r="N28" s="114">
        <f t="shared" si="5"/>
        <v>3.1441663729291505</v>
      </c>
      <c r="O28" s="83">
        <f t="shared" si="6"/>
        <v>561</v>
      </c>
      <c r="P28" s="114">
        <f t="shared" si="7"/>
        <v>3.2839665164198326</v>
      </c>
      <c r="Q28" s="155">
        <f t="shared" si="8"/>
        <v>2.5237927388086008</v>
      </c>
      <c r="R28" s="156">
        <f t="shared" si="9"/>
        <v>2.4351694667213017</v>
      </c>
      <c r="S28" s="156">
        <f t="shared" si="10"/>
        <v>0.6203736341205499</v>
      </c>
      <c r="T28" s="156">
        <f t="shared" si="11"/>
        <v>0.8487970496985306</v>
      </c>
      <c r="U28" s="156">
        <f t="shared" si="12"/>
        <v>3.1441663729291505</v>
      </c>
      <c r="V28" s="156">
        <f t="shared" si="13"/>
        <v>3.2839665164198326</v>
      </c>
    </row>
    <row r="29" spans="1:22" ht="12" customHeight="1">
      <c r="A29" s="12">
        <v>22</v>
      </c>
      <c r="B29" s="146" t="s">
        <v>332</v>
      </c>
      <c r="C29" s="23">
        <v>14468</v>
      </c>
      <c r="D29" s="23">
        <v>16769</v>
      </c>
      <c r="E29" s="23">
        <v>347</v>
      </c>
      <c r="F29" s="114">
        <f t="shared" si="0"/>
        <v>2.3983964611556536</v>
      </c>
      <c r="G29" s="23">
        <v>325</v>
      </c>
      <c r="H29" s="114">
        <f t="shared" si="1"/>
        <v>1.938100065597233</v>
      </c>
      <c r="I29" s="23">
        <v>124</v>
      </c>
      <c r="J29" s="114">
        <f t="shared" si="2"/>
        <v>0.8570638650815593</v>
      </c>
      <c r="K29" s="84">
        <v>148</v>
      </c>
      <c r="L29" s="114">
        <f t="shared" si="3"/>
        <v>0.8825809529488938</v>
      </c>
      <c r="M29" s="83">
        <f t="shared" si="4"/>
        <v>471</v>
      </c>
      <c r="N29" s="114">
        <f t="shared" si="5"/>
        <v>3.255460326237213</v>
      </c>
      <c r="O29" s="83">
        <f t="shared" si="6"/>
        <v>473</v>
      </c>
      <c r="P29" s="114">
        <f t="shared" si="7"/>
        <v>2.820681018546127</v>
      </c>
      <c r="Q29" s="155">
        <f t="shared" si="8"/>
        <v>2.3983964611556536</v>
      </c>
      <c r="R29" s="156">
        <f t="shared" si="9"/>
        <v>1.938100065597233</v>
      </c>
      <c r="S29" s="156">
        <f t="shared" si="10"/>
        <v>0.8570638650815593</v>
      </c>
      <c r="T29" s="156">
        <f t="shared" si="11"/>
        <v>0.8825809529488938</v>
      </c>
      <c r="U29" s="156">
        <f t="shared" si="12"/>
        <v>3.255460326237213</v>
      </c>
      <c r="V29" s="156">
        <f t="shared" si="13"/>
        <v>2.820681018546127</v>
      </c>
    </row>
    <row r="30" spans="1:22" ht="12" customHeight="1">
      <c r="A30" s="12">
        <v>23</v>
      </c>
      <c r="B30" s="146" t="s">
        <v>333</v>
      </c>
      <c r="C30" s="23">
        <v>13271</v>
      </c>
      <c r="D30" s="23">
        <v>14095</v>
      </c>
      <c r="E30" s="23">
        <v>317</v>
      </c>
      <c r="F30" s="114">
        <f t="shared" si="0"/>
        <v>2.3886670183106022</v>
      </c>
      <c r="G30" s="23">
        <v>277</v>
      </c>
      <c r="H30" s="114">
        <f t="shared" si="1"/>
        <v>1.965235899255055</v>
      </c>
      <c r="I30" s="23">
        <v>182</v>
      </c>
      <c r="J30" s="114">
        <f t="shared" si="2"/>
        <v>1.3714113480521437</v>
      </c>
      <c r="K30" s="84">
        <v>303</v>
      </c>
      <c r="L30" s="114">
        <f t="shared" si="3"/>
        <v>2.149698474636396</v>
      </c>
      <c r="M30" s="83">
        <f t="shared" si="4"/>
        <v>499</v>
      </c>
      <c r="N30" s="114">
        <f t="shared" si="5"/>
        <v>3.760078366362746</v>
      </c>
      <c r="O30" s="83">
        <f t="shared" si="6"/>
        <v>580</v>
      </c>
      <c r="P30" s="114">
        <f t="shared" si="7"/>
        <v>4.114934373891451</v>
      </c>
      <c r="Q30" s="155">
        <f t="shared" si="8"/>
        <v>2.3886670183106022</v>
      </c>
      <c r="R30" s="156">
        <f t="shared" si="9"/>
        <v>1.965235899255055</v>
      </c>
      <c r="S30" s="156">
        <f t="shared" si="10"/>
        <v>1.3714113480521437</v>
      </c>
      <c r="T30" s="156">
        <f t="shared" si="11"/>
        <v>2.149698474636396</v>
      </c>
      <c r="U30" s="156">
        <f t="shared" si="12"/>
        <v>3.760078366362746</v>
      </c>
      <c r="V30" s="156">
        <f t="shared" si="13"/>
        <v>4.114934373891451</v>
      </c>
    </row>
    <row r="31" spans="1:22" ht="12" customHeight="1">
      <c r="A31" s="12">
        <v>24</v>
      </c>
      <c r="B31" s="146" t="s">
        <v>334</v>
      </c>
      <c r="C31" s="23">
        <v>8583</v>
      </c>
      <c r="D31" s="23">
        <v>10454</v>
      </c>
      <c r="E31" s="23">
        <v>235</v>
      </c>
      <c r="F31" s="114">
        <f t="shared" si="0"/>
        <v>2.7379704066177326</v>
      </c>
      <c r="G31" s="23">
        <v>273</v>
      </c>
      <c r="H31" s="114">
        <f t="shared" si="1"/>
        <v>2.611440596900708</v>
      </c>
      <c r="I31" s="23">
        <v>84</v>
      </c>
      <c r="J31" s="114">
        <f t="shared" si="2"/>
        <v>0.9786787836420832</v>
      </c>
      <c r="K31" s="84">
        <v>138</v>
      </c>
      <c r="L31" s="114">
        <f t="shared" si="3"/>
        <v>1.3200688731585997</v>
      </c>
      <c r="M31" s="83">
        <f t="shared" si="4"/>
        <v>319</v>
      </c>
      <c r="N31" s="114">
        <f t="shared" si="5"/>
        <v>3.7166491902598158</v>
      </c>
      <c r="O31" s="83">
        <f t="shared" si="6"/>
        <v>411</v>
      </c>
      <c r="P31" s="114">
        <f t="shared" si="7"/>
        <v>3.9315094700593076</v>
      </c>
      <c r="Q31" s="155">
        <f t="shared" si="8"/>
        <v>2.7379704066177326</v>
      </c>
      <c r="R31" s="156">
        <f t="shared" si="9"/>
        <v>2.611440596900708</v>
      </c>
      <c r="S31" s="156">
        <f t="shared" si="10"/>
        <v>0.9786787836420832</v>
      </c>
      <c r="T31" s="156">
        <f t="shared" si="11"/>
        <v>1.3200688731585997</v>
      </c>
      <c r="U31" s="156">
        <f t="shared" si="12"/>
        <v>3.7166491902598158</v>
      </c>
      <c r="V31" s="156">
        <f t="shared" si="13"/>
        <v>3.9315094700593076</v>
      </c>
    </row>
    <row r="32" spans="1:22" ht="12" customHeight="1">
      <c r="A32" s="12">
        <v>25</v>
      </c>
      <c r="B32" s="146" t="s">
        <v>335</v>
      </c>
      <c r="C32" s="23">
        <v>14409</v>
      </c>
      <c r="D32" s="23">
        <v>15341</v>
      </c>
      <c r="E32" s="23">
        <v>259</v>
      </c>
      <c r="F32" s="114">
        <f t="shared" si="0"/>
        <v>1.7974876813102922</v>
      </c>
      <c r="G32" s="23">
        <v>305</v>
      </c>
      <c r="H32" s="114">
        <f t="shared" si="1"/>
        <v>1.988136366599309</v>
      </c>
      <c r="I32" s="23">
        <v>118</v>
      </c>
      <c r="J32" s="114">
        <f t="shared" si="2"/>
        <v>0.8189326115622181</v>
      </c>
      <c r="K32" s="84">
        <v>150</v>
      </c>
      <c r="L32" s="114">
        <f t="shared" si="3"/>
        <v>0.9777719835734306</v>
      </c>
      <c r="M32" s="83">
        <f t="shared" si="4"/>
        <v>377</v>
      </c>
      <c r="N32" s="114">
        <f t="shared" si="5"/>
        <v>2.6164202928725104</v>
      </c>
      <c r="O32" s="83">
        <f t="shared" si="6"/>
        <v>455</v>
      </c>
      <c r="P32" s="114">
        <f t="shared" si="7"/>
        <v>2.96590835017274</v>
      </c>
      <c r="Q32" s="155">
        <f t="shared" si="8"/>
        <v>1.7974876813102922</v>
      </c>
      <c r="R32" s="156">
        <f t="shared" si="9"/>
        <v>1.988136366599309</v>
      </c>
      <c r="S32" s="156">
        <f t="shared" si="10"/>
        <v>0.8189326115622181</v>
      </c>
      <c r="T32" s="156">
        <f t="shared" si="11"/>
        <v>0.9777719835734306</v>
      </c>
      <c r="U32" s="156">
        <f t="shared" si="12"/>
        <v>2.6164202928725104</v>
      </c>
      <c r="V32" s="156">
        <f t="shared" si="13"/>
        <v>2.96590835017274</v>
      </c>
    </row>
    <row r="33" spans="1:22" ht="12" customHeight="1">
      <c r="A33" s="12">
        <v>26</v>
      </c>
      <c r="B33" s="146" t="s">
        <v>123</v>
      </c>
      <c r="C33" s="23">
        <v>34166</v>
      </c>
      <c r="D33" s="23">
        <v>45980</v>
      </c>
      <c r="E33" s="23">
        <v>1910</v>
      </c>
      <c r="F33" s="114">
        <f t="shared" si="0"/>
        <v>5.59035298249722</v>
      </c>
      <c r="G33" s="23">
        <v>2205</v>
      </c>
      <c r="H33" s="114">
        <f t="shared" si="1"/>
        <v>4.795563288386255</v>
      </c>
      <c r="I33" s="23">
        <v>370</v>
      </c>
      <c r="J33" s="114">
        <f t="shared" si="2"/>
        <v>1.0829479599601943</v>
      </c>
      <c r="K33" s="84">
        <v>447</v>
      </c>
      <c r="L33" s="114">
        <f t="shared" si="3"/>
        <v>0.9721618094823836</v>
      </c>
      <c r="M33" s="83">
        <f t="shared" si="4"/>
        <v>2280</v>
      </c>
      <c r="N33" s="114">
        <f t="shared" si="5"/>
        <v>6.673300942457414</v>
      </c>
      <c r="O33" s="83">
        <f t="shared" si="6"/>
        <v>2652</v>
      </c>
      <c r="P33" s="114">
        <f t="shared" si="7"/>
        <v>5.767725097868639</v>
      </c>
      <c r="Q33" s="155">
        <f t="shared" si="8"/>
        <v>5.59035298249722</v>
      </c>
      <c r="R33" s="156">
        <f t="shared" si="9"/>
        <v>4.795563288386255</v>
      </c>
      <c r="S33" s="156">
        <f t="shared" si="10"/>
        <v>1.0829479599601943</v>
      </c>
      <c r="T33" s="156">
        <f t="shared" si="11"/>
        <v>0.9721618094823836</v>
      </c>
      <c r="U33" s="156">
        <f t="shared" si="12"/>
        <v>6.673300942457414</v>
      </c>
      <c r="V33" s="156">
        <f t="shared" si="13"/>
        <v>5.767725097868639</v>
      </c>
    </row>
    <row r="34" spans="1:22" ht="12" customHeight="1">
      <c r="A34" s="12">
        <v>27</v>
      </c>
      <c r="B34" s="146" t="s">
        <v>124</v>
      </c>
      <c r="C34" s="23"/>
      <c r="D34" s="23"/>
      <c r="E34" s="23"/>
      <c r="F34" s="114"/>
      <c r="G34" s="23"/>
      <c r="H34" s="114"/>
      <c r="I34" s="23"/>
      <c r="J34" s="114"/>
      <c r="K34" s="84"/>
      <c r="L34" s="114"/>
      <c r="M34" s="83"/>
      <c r="N34" s="114"/>
      <c r="O34" s="83"/>
      <c r="P34" s="114"/>
      <c r="Q34" s="155">
        <f t="shared" si="8"/>
        <v>0</v>
      </c>
      <c r="R34" s="156">
        <f t="shared" si="9"/>
        <v>0</v>
      </c>
      <c r="S34" s="156">
        <f t="shared" si="10"/>
        <v>0</v>
      </c>
      <c r="T34" s="156">
        <f t="shared" si="11"/>
        <v>0</v>
      </c>
      <c r="U34" s="156">
        <f t="shared" si="12"/>
        <v>0</v>
      </c>
      <c r="V34" s="156">
        <f t="shared" si="13"/>
        <v>0</v>
      </c>
    </row>
    <row r="35" spans="1:22" ht="12.75">
      <c r="A35" s="197"/>
      <c r="B35" s="198" t="s">
        <v>52</v>
      </c>
      <c r="C35" s="178">
        <f>SUM(C8:C34)</f>
        <v>456636</v>
      </c>
      <c r="D35" s="178">
        <f>SUM(D8:D34)</f>
        <v>529254</v>
      </c>
      <c r="E35" s="178">
        <f>SUM(E8:E34)</f>
        <v>14012</v>
      </c>
      <c r="F35" s="167">
        <f>IF(C35=0,0,E35*100/C35)</f>
        <v>3.068527229565781</v>
      </c>
      <c r="G35" s="178">
        <f>SUM(G8:G34)</f>
        <v>15014</v>
      </c>
      <c r="H35" s="167">
        <f>IF(D35=0,"0",G35*100/D35)</f>
        <v>2.8368231510767985</v>
      </c>
      <c r="I35" s="178">
        <f>SUM(I8:I34)</f>
        <v>4050</v>
      </c>
      <c r="J35" s="167">
        <f>IF(C35=0,0,I35*100/C35)</f>
        <v>0.8869208735185137</v>
      </c>
      <c r="K35" s="200">
        <f>SUM(K8:K34)</f>
        <v>4976</v>
      </c>
      <c r="L35" s="167">
        <f>IF(D35=0,0,K35*100/D35)</f>
        <v>0.9401912881149693</v>
      </c>
      <c r="M35" s="178">
        <f>SUM(M8:M34)</f>
        <v>18062</v>
      </c>
      <c r="N35" s="167">
        <f>IF(C35=0,0,M35*100/C35)</f>
        <v>3.9554481030842945</v>
      </c>
      <c r="O35" s="201">
        <f>SUM(O8:O34)</f>
        <v>19990</v>
      </c>
      <c r="P35" s="167">
        <f>IF(D35=0,"0",O35*100/D35)</f>
        <v>3.777014439191768</v>
      </c>
      <c r="Q35" s="155">
        <f t="shared" si="8"/>
        <v>3.068527229565781</v>
      </c>
      <c r="R35" s="156">
        <f t="shared" si="9"/>
        <v>2.8368231510767985</v>
      </c>
      <c r="S35" s="156">
        <f t="shared" si="10"/>
        <v>0.8869208735185137</v>
      </c>
      <c r="T35" s="156">
        <f t="shared" si="11"/>
        <v>0.9401912881149693</v>
      </c>
      <c r="U35" s="156">
        <f t="shared" si="12"/>
        <v>3.9554481030842945</v>
      </c>
      <c r="V35" s="156">
        <f t="shared" si="13"/>
        <v>3.777014439191768</v>
      </c>
    </row>
    <row r="36" spans="1:22" ht="2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56"/>
      <c r="R36" s="156"/>
      <c r="S36" s="156"/>
      <c r="T36" s="156"/>
      <c r="U36" s="156"/>
      <c r="V36" s="156"/>
    </row>
    <row r="37" spans="2:22" ht="12.75" customHeight="1">
      <c r="B37" s="199" t="s">
        <v>405</v>
      </c>
      <c r="Q37" s="156"/>
      <c r="R37" s="156"/>
      <c r="S37" s="156"/>
      <c r="T37" s="156"/>
      <c r="U37" s="156"/>
      <c r="V37" s="156"/>
    </row>
    <row r="38" spans="17:22" ht="12.75" customHeight="1">
      <c r="Q38" s="156"/>
      <c r="R38" s="156"/>
      <c r="S38" s="156"/>
      <c r="T38" s="156"/>
      <c r="U38" s="156"/>
      <c r="V38" s="156"/>
    </row>
    <row r="39" spans="17:22" ht="12.75" customHeight="1">
      <c r="Q39" s="156"/>
      <c r="R39" s="156"/>
      <c r="S39" s="156"/>
      <c r="T39" s="156"/>
      <c r="U39" s="156"/>
      <c r="V39" s="156"/>
    </row>
    <row r="40" spans="17:22" ht="12.75" customHeight="1">
      <c r="Q40" s="156"/>
      <c r="R40" s="156"/>
      <c r="S40" s="156"/>
      <c r="T40" s="156"/>
      <c r="U40" s="156"/>
      <c r="V40" s="156"/>
    </row>
    <row r="41" spans="17:22" ht="12.75" customHeight="1">
      <c r="Q41" s="156"/>
      <c r="R41" s="156"/>
      <c r="S41" s="156"/>
      <c r="T41" s="156"/>
      <c r="U41" s="156"/>
      <c r="V41" s="156"/>
    </row>
    <row r="42" spans="17:22" ht="12.75" customHeight="1">
      <c r="Q42" s="156"/>
      <c r="R42" s="156"/>
      <c r="S42" s="156"/>
      <c r="T42" s="156"/>
      <c r="U42" s="156"/>
      <c r="V42" s="156"/>
    </row>
    <row r="43" spans="17:22" ht="12.75" customHeight="1">
      <c r="Q43" s="156"/>
      <c r="R43" s="156"/>
      <c r="S43" s="156"/>
      <c r="T43" s="156"/>
      <c r="U43" s="156"/>
      <c r="V43" s="156"/>
    </row>
    <row r="44" spans="17:22" ht="12.75" customHeight="1">
      <c r="Q44" s="156"/>
      <c r="R44" s="156"/>
      <c r="S44" s="156"/>
      <c r="T44" s="156"/>
      <c r="U44" s="156"/>
      <c r="V44" s="156"/>
    </row>
    <row r="45" spans="17:22" ht="12.75" customHeight="1">
      <c r="Q45" s="156"/>
      <c r="R45" s="156"/>
      <c r="S45" s="156"/>
      <c r="T45" s="156"/>
      <c r="U45" s="156"/>
      <c r="V45" s="156"/>
    </row>
    <row r="46" spans="17:22" ht="12.75" customHeight="1">
      <c r="Q46" s="156"/>
      <c r="R46" s="156"/>
      <c r="S46" s="156"/>
      <c r="T46" s="156"/>
      <c r="U46" s="156"/>
      <c r="V46" s="156"/>
    </row>
    <row r="47" spans="17:22" ht="12.75" customHeight="1">
      <c r="Q47" s="156"/>
      <c r="R47" s="156"/>
      <c r="S47" s="156"/>
      <c r="T47" s="156"/>
      <c r="U47" s="156"/>
      <c r="V47" s="156"/>
    </row>
    <row r="48" spans="17:22" ht="12.75" customHeight="1">
      <c r="Q48" s="156"/>
      <c r="R48" s="156"/>
      <c r="S48" s="156"/>
      <c r="T48" s="156"/>
      <c r="U48" s="156"/>
      <c r="V48" s="156"/>
    </row>
    <row r="49" spans="17:22" ht="12.75" customHeight="1">
      <c r="Q49" s="156"/>
      <c r="R49" s="156"/>
      <c r="S49" s="156"/>
      <c r="T49" s="156"/>
      <c r="U49" s="156"/>
      <c r="V49" s="156"/>
    </row>
    <row r="50" spans="17:22" ht="12.75" customHeight="1">
      <c r="Q50" s="156"/>
      <c r="R50" s="156"/>
      <c r="S50" s="156"/>
      <c r="T50" s="156"/>
      <c r="U50" s="156"/>
      <c r="V50" s="156"/>
    </row>
  </sheetData>
  <sheetProtection/>
  <mergeCells count="16">
    <mergeCell ref="K5:L5"/>
    <mergeCell ref="D5:D6"/>
    <mergeCell ref="E5:F5"/>
    <mergeCell ref="G5:H5"/>
    <mergeCell ref="I5:J5"/>
    <mergeCell ref="C5:C6"/>
    <mergeCell ref="M5:N5"/>
    <mergeCell ref="A2:P2"/>
    <mergeCell ref="A3:P3"/>
    <mergeCell ref="A4:A6"/>
    <mergeCell ref="B4:B6"/>
    <mergeCell ref="C4:D4"/>
    <mergeCell ref="E4:H4"/>
    <mergeCell ref="I4:L4"/>
    <mergeCell ref="M4:P4"/>
    <mergeCell ref="O5:P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60" zoomScalePageLayoutView="0" workbookViewId="0" topLeftCell="A1">
      <selection activeCell="Z22" sqref="Z22"/>
    </sheetView>
  </sheetViews>
  <sheetFormatPr defaultColWidth="9.140625" defaultRowHeight="12.75"/>
  <cols>
    <col min="1" max="1" width="6.140625" style="0" customWidth="1"/>
    <col min="2" max="2" width="24.140625" style="0" customWidth="1"/>
    <col min="3" max="3" width="7.140625" style="0" customWidth="1"/>
    <col min="4" max="4" width="8.28125" style="0" customWidth="1"/>
    <col min="5" max="5" width="7.421875" style="0" customWidth="1"/>
    <col min="6" max="6" width="8.28125" style="0" customWidth="1"/>
    <col min="7" max="7" width="7.8515625" style="0" customWidth="1"/>
    <col min="8" max="8" width="7.421875" style="0" customWidth="1"/>
    <col min="9" max="9" width="7.140625" style="0" customWidth="1"/>
    <col min="10" max="10" width="7.7109375" style="0" customWidth="1"/>
    <col min="11" max="11" width="7.57421875" style="0" customWidth="1"/>
    <col min="12" max="12" width="8.28125" style="0" customWidth="1"/>
    <col min="13" max="13" width="7.421875" style="0" customWidth="1"/>
    <col min="14" max="14" width="7.28125" style="0" customWidth="1"/>
    <col min="15" max="15" width="7.7109375" style="0" customWidth="1"/>
    <col min="16" max="16" width="8.28125" style="0" customWidth="1"/>
    <col min="17" max="17" width="1.8515625" style="0" customWidth="1"/>
    <col min="18" max="19" width="2.28125" style="0" customWidth="1"/>
    <col min="20" max="22" width="4.00390625" style="0" customWidth="1"/>
  </cols>
  <sheetData>
    <row r="1" ht="12.75" customHeight="1">
      <c r="O1" s="27" t="s">
        <v>418</v>
      </c>
    </row>
    <row r="2" spans="1:17" ht="34.5" customHeight="1">
      <c r="A2" s="283" t="s">
        <v>411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03"/>
    </row>
    <row r="3" spans="1:16" ht="8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64.5" customHeight="1">
      <c r="A4" s="345" t="s">
        <v>28</v>
      </c>
      <c r="B4" s="267" t="s">
        <v>97</v>
      </c>
      <c r="C4" s="267" t="s">
        <v>413</v>
      </c>
      <c r="D4" s="267"/>
      <c r="E4" s="345" t="s">
        <v>414</v>
      </c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6"/>
    </row>
    <row r="5" spans="1:17" ht="49.5" customHeight="1">
      <c r="A5" s="345"/>
      <c r="B5" s="267"/>
      <c r="C5" s="267">
        <v>2020</v>
      </c>
      <c r="D5" s="267">
        <v>2021</v>
      </c>
      <c r="E5" s="345" t="s">
        <v>415</v>
      </c>
      <c r="F5" s="345"/>
      <c r="G5" s="347" t="s">
        <v>416</v>
      </c>
      <c r="H5" s="347"/>
      <c r="I5" s="345" t="s">
        <v>351</v>
      </c>
      <c r="J5" s="345"/>
      <c r="K5" s="347" t="s">
        <v>416</v>
      </c>
      <c r="L5" s="347"/>
      <c r="M5" s="267" t="s">
        <v>417</v>
      </c>
      <c r="N5" s="267"/>
      <c r="O5" s="347" t="s">
        <v>416</v>
      </c>
      <c r="P5" s="347"/>
      <c r="Q5" s="6"/>
    </row>
    <row r="6" spans="1:17" ht="24.75" customHeight="1">
      <c r="A6" s="345"/>
      <c r="B6" s="267"/>
      <c r="C6" s="267"/>
      <c r="D6" s="267"/>
      <c r="E6" s="15">
        <v>2020</v>
      </c>
      <c r="F6" s="15">
        <v>2021</v>
      </c>
      <c r="G6" s="80">
        <v>2020</v>
      </c>
      <c r="H6" s="80">
        <v>2021</v>
      </c>
      <c r="I6" s="15">
        <v>2020</v>
      </c>
      <c r="J6" s="15">
        <v>2021</v>
      </c>
      <c r="K6" s="80">
        <v>2020</v>
      </c>
      <c r="L6" s="80">
        <v>2021</v>
      </c>
      <c r="M6" s="15">
        <v>2020</v>
      </c>
      <c r="N6" s="15">
        <v>2021</v>
      </c>
      <c r="O6" s="80">
        <v>2020</v>
      </c>
      <c r="P6" s="80">
        <v>2021</v>
      </c>
      <c r="Q6" s="6"/>
    </row>
    <row r="7" spans="1:17" ht="12.75" customHeight="1">
      <c r="A7" s="98" t="s">
        <v>29</v>
      </c>
      <c r="B7" s="98" t="s">
        <v>31</v>
      </c>
      <c r="C7" s="98">
        <v>1</v>
      </c>
      <c r="D7" s="98">
        <v>2</v>
      </c>
      <c r="E7" s="98">
        <v>3</v>
      </c>
      <c r="F7" s="98">
        <v>4</v>
      </c>
      <c r="G7" s="81">
        <v>5</v>
      </c>
      <c r="H7" s="81">
        <v>6</v>
      </c>
      <c r="I7" s="98">
        <v>7</v>
      </c>
      <c r="J7" s="98">
        <v>8</v>
      </c>
      <c r="K7" s="81">
        <v>9</v>
      </c>
      <c r="L7" s="81">
        <v>10</v>
      </c>
      <c r="M7" s="98">
        <v>11</v>
      </c>
      <c r="N7" s="98">
        <v>12</v>
      </c>
      <c r="O7" s="81">
        <v>13</v>
      </c>
      <c r="P7" s="81">
        <v>14</v>
      </c>
      <c r="Q7" s="6"/>
    </row>
    <row r="8" spans="1:23" ht="12.75" customHeight="1">
      <c r="A8" s="16">
        <v>1</v>
      </c>
      <c r="B8" s="146" t="s">
        <v>98</v>
      </c>
      <c r="C8" s="84"/>
      <c r="D8" s="84"/>
      <c r="E8" s="84"/>
      <c r="F8" s="84"/>
      <c r="G8" s="202"/>
      <c r="H8" s="202"/>
      <c r="I8" s="84"/>
      <c r="J8" s="84"/>
      <c r="K8" s="202"/>
      <c r="L8" s="202"/>
      <c r="M8" s="84"/>
      <c r="N8" s="84"/>
      <c r="O8" s="202"/>
      <c r="P8" s="202"/>
      <c r="Q8" s="204"/>
      <c r="R8" s="142"/>
      <c r="S8" s="142"/>
      <c r="T8" s="142"/>
      <c r="U8" s="156"/>
      <c r="V8" s="156"/>
      <c r="W8" s="156"/>
    </row>
    <row r="9" spans="1:23" ht="12.75" customHeight="1">
      <c r="A9" s="16">
        <v>2</v>
      </c>
      <c r="B9" s="146" t="s">
        <v>312</v>
      </c>
      <c r="C9" s="84">
        <v>5012</v>
      </c>
      <c r="D9" s="84">
        <v>5693</v>
      </c>
      <c r="E9" s="84">
        <v>286</v>
      </c>
      <c r="F9" s="84">
        <v>323</v>
      </c>
      <c r="G9" s="202">
        <f aca="true" t="shared" si="0" ref="G9:G33">IF(C9=0,0,E9/C9*100)</f>
        <v>5.706304868316042</v>
      </c>
      <c r="H9" s="202">
        <f aca="true" t="shared" si="1" ref="H9:H33">IF(D9=0,0,F9/D9*100)</f>
        <v>5.673634287721764</v>
      </c>
      <c r="I9" s="84">
        <v>7</v>
      </c>
      <c r="J9" s="84">
        <v>13</v>
      </c>
      <c r="K9" s="202">
        <f aca="true" t="shared" si="2" ref="K9:K33">IF(C9=0,0,I9/C9*100)</f>
        <v>0.13966480446927373</v>
      </c>
      <c r="L9" s="202">
        <f aca="true" t="shared" si="3" ref="L9:L33">IF(D9=0,0,J9/D9*100)</f>
        <v>0.22835060600737747</v>
      </c>
      <c r="M9" s="84">
        <f aca="true" t="shared" si="4" ref="M9:M33">E9+I9</f>
        <v>293</v>
      </c>
      <c r="N9" s="84">
        <f aca="true" t="shared" si="5" ref="N9:N33">F9+J9</f>
        <v>336</v>
      </c>
      <c r="O9" s="202">
        <f aca="true" t="shared" si="6" ref="O9:O33">IF(C9=0,IF(M9=0,0,100),V9)</f>
        <v>5.845969672785316</v>
      </c>
      <c r="P9" s="202">
        <f aca="true" t="shared" si="7" ref="P9:P33">IF(D9=0,IF(N9=0,0,100),S9)</f>
        <v>5.901984893729141</v>
      </c>
      <c r="Q9" s="204">
        <f aca="true" t="shared" si="8" ref="Q9:Q35">IF(D9=0,0,SUM(F9*100/D9))</f>
        <v>5.673634287721764</v>
      </c>
      <c r="R9" s="142">
        <f aca="true" t="shared" si="9" ref="R9:R33">IF(D9=0,0,SUM(J9*100/D9))</f>
        <v>0.22835060600737747</v>
      </c>
      <c r="S9" s="142">
        <f aca="true" t="shared" si="10" ref="S9:S35">IF(D9=0,0,SUM(N9*100/D9))</f>
        <v>5.901984893729141</v>
      </c>
      <c r="T9" s="142">
        <f aca="true" t="shared" si="11" ref="T9:T35">IF(C9=0,0,SUM(E9*100/C9))</f>
        <v>5.706304868316042</v>
      </c>
      <c r="U9" s="156">
        <f aca="true" t="shared" si="12" ref="U9:U35">IF(C9=0,0,SUM(I9*100/C9))</f>
        <v>0.13966480446927373</v>
      </c>
      <c r="V9" s="156">
        <f aca="true" t="shared" si="13" ref="V9:V35">IF(C9=0,0,SUM(M9*100/C9))</f>
        <v>5.845969672785316</v>
      </c>
      <c r="W9" s="156"/>
    </row>
    <row r="10" spans="1:23" ht="12.75" customHeight="1">
      <c r="A10" s="16">
        <v>3</v>
      </c>
      <c r="B10" s="146" t="s">
        <v>313</v>
      </c>
      <c r="C10" s="84">
        <v>2102</v>
      </c>
      <c r="D10" s="84">
        <v>2336</v>
      </c>
      <c r="E10" s="84">
        <v>109</v>
      </c>
      <c r="F10" s="84">
        <v>111</v>
      </c>
      <c r="G10" s="202">
        <f t="shared" si="0"/>
        <v>5.185537583254043</v>
      </c>
      <c r="H10" s="202">
        <f t="shared" si="1"/>
        <v>4.751712328767123</v>
      </c>
      <c r="I10" s="84">
        <v>5</v>
      </c>
      <c r="J10" s="84">
        <v>5</v>
      </c>
      <c r="K10" s="202">
        <f t="shared" si="2"/>
        <v>0.23786869647954328</v>
      </c>
      <c r="L10" s="202">
        <f t="shared" si="3"/>
        <v>0.21404109589041095</v>
      </c>
      <c r="M10" s="84">
        <f t="shared" si="4"/>
        <v>114</v>
      </c>
      <c r="N10" s="84">
        <f t="shared" si="5"/>
        <v>116</v>
      </c>
      <c r="O10" s="202">
        <f t="shared" si="6"/>
        <v>5.423406279733587</v>
      </c>
      <c r="P10" s="202">
        <f t="shared" si="7"/>
        <v>4.965753424657534</v>
      </c>
      <c r="Q10" s="204">
        <f t="shared" si="8"/>
        <v>4.751712328767123</v>
      </c>
      <c r="R10" s="142">
        <f t="shared" si="9"/>
        <v>0.21404109589041095</v>
      </c>
      <c r="S10" s="142">
        <f t="shared" si="10"/>
        <v>4.965753424657534</v>
      </c>
      <c r="T10" s="142">
        <f t="shared" si="11"/>
        <v>5.185537583254043</v>
      </c>
      <c r="U10" s="156">
        <f t="shared" si="12"/>
        <v>0.23786869647954328</v>
      </c>
      <c r="V10" s="156">
        <f t="shared" si="13"/>
        <v>5.423406279733587</v>
      </c>
      <c r="W10" s="156"/>
    </row>
    <row r="11" spans="1:23" ht="12.75" customHeight="1">
      <c r="A11" s="16">
        <v>4</v>
      </c>
      <c r="B11" s="146" t="s">
        <v>314</v>
      </c>
      <c r="C11" s="84">
        <v>12915</v>
      </c>
      <c r="D11" s="84">
        <v>14299</v>
      </c>
      <c r="E11" s="84">
        <v>905</v>
      </c>
      <c r="F11" s="84">
        <v>926</v>
      </c>
      <c r="G11" s="202">
        <f t="shared" si="0"/>
        <v>7.007355787843593</v>
      </c>
      <c r="H11" s="202">
        <f t="shared" si="1"/>
        <v>6.475977341072802</v>
      </c>
      <c r="I11" s="84">
        <v>11</v>
      </c>
      <c r="J11" s="84">
        <v>17</v>
      </c>
      <c r="K11" s="202">
        <f t="shared" si="2"/>
        <v>0.08517228029423152</v>
      </c>
      <c r="L11" s="202">
        <f t="shared" si="3"/>
        <v>0.11888943282747046</v>
      </c>
      <c r="M11" s="84">
        <f t="shared" si="4"/>
        <v>916</v>
      </c>
      <c r="N11" s="84">
        <f t="shared" si="5"/>
        <v>943</v>
      </c>
      <c r="O11" s="202">
        <f t="shared" si="6"/>
        <v>7.092528068137824</v>
      </c>
      <c r="P11" s="202">
        <f t="shared" si="7"/>
        <v>6.594866773900272</v>
      </c>
      <c r="Q11" s="204">
        <f t="shared" si="8"/>
        <v>6.475977341072802</v>
      </c>
      <c r="R11" s="142">
        <f t="shared" si="9"/>
        <v>0.11888943282747046</v>
      </c>
      <c r="S11" s="142">
        <f t="shared" si="10"/>
        <v>6.594866773900272</v>
      </c>
      <c r="T11" s="142">
        <f t="shared" si="11"/>
        <v>7.007355787843593</v>
      </c>
      <c r="U11" s="156">
        <f t="shared" si="12"/>
        <v>0.08517228029423152</v>
      </c>
      <c r="V11" s="156">
        <f t="shared" si="13"/>
        <v>7.092528068137824</v>
      </c>
      <c r="W11" s="156"/>
    </row>
    <row r="12" spans="1:23" ht="12.75" customHeight="1">
      <c r="A12" s="16">
        <v>5</v>
      </c>
      <c r="B12" s="146" t="s">
        <v>315</v>
      </c>
      <c r="C12" s="84">
        <v>7180</v>
      </c>
      <c r="D12" s="84">
        <v>8051</v>
      </c>
      <c r="E12" s="84">
        <v>293</v>
      </c>
      <c r="F12" s="84">
        <v>316</v>
      </c>
      <c r="G12" s="202">
        <f t="shared" si="0"/>
        <v>4.080779944289693</v>
      </c>
      <c r="H12" s="202">
        <f t="shared" si="1"/>
        <v>3.9249782635697428</v>
      </c>
      <c r="I12" s="84">
        <v>5</v>
      </c>
      <c r="J12" s="84">
        <v>11</v>
      </c>
      <c r="K12" s="202">
        <f t="shared" si="2"/>
        <v>0.06963788300835655</v>
      </c>
      <c r="L12" s="202">
        <f t="shared" si="3"/>
        <v>0.13662899018755434</v>
      </c>
      <c r="M12" s="84">
        <f t="shared" si="4"/>
        <v>298</v>
      </c>
      <c r="N12" s="84">
        <f t="shared" si="5"/>
        <v>327</v>
      </c>
      <c r="O12" s="202">
        <f t="shared" si="6"/>
        <v>4.1504178272980505</v>
      </c>
      <c r="P12" s="202">
        <f t="shared" si="7"/>
        <v>4.061607253757297</v>
      </c>
      <c r="Q12" s="204">
        <f t="shared" si="8"/>
        <v>3.9249782635697428</v>
      </c>
      <c r="R12" s="142">
        <f t="shared" si="9"/>
        <v>0.13662899018755434</v>
      </c>
      <c r="S12" s="142">
        <f t="shared" si="10"/>
        <v>4.061607253757297</v>
      </c>
      <c r="T12" s="142">
        <f t="shared" si="11"/>
        <v>4.080779944289693</v>
      </c>
      <c r="U12" s="156">
        <f t="shared" si="12"/>
        <v>0.06963788300835655</v>
      </c>
      <c r="V12" s="156">
        <f t="shared" si="13"/>
        <v>4.1504178272980505</v>
      </c>
      <c r="W12" s="156"/>
    </row>
    <row r="13" spans="1:23" ht="12.75" customHeight="1">
      <c r="A13" s="16">
        <v>6</v>
      </c>
      <c r="B13" s="146" t="s">
        <v>316</v>
      </c>
      <c r="C13" s="84">
        <v>4445</v>
      </c>
      <c r="D13" s="84">
        <v>4586</v>
      </c>
      <c r="E13" s="84">
        <v>247</v>
      </c>
      <c r="F13" s="84">
        <v>264</v>
      </c>
      <c r="G13" s="202">
        <f t="shared" si="0"/>
        <v>5.556805399325084</v>
      </c>
      <c r="H13" s="202">
        <f t="shared" si="1"/>
        <v>5.756650675970344</v>
      </c>
      <c r="I13" s="84">
        <v>7</v>
      </c>
      <c r="J13" s="84">
        <v>7</v>
      </c>
      <c r="K13" s="202">
        <f t="shared" si="2"/>
        <v>0.15748031496062992</v>
      </c>
      <c r="L13" s="202">
        <f t="shared" si="3"/>
        <v>0.15263846489315308</v>
      </c>
      <c r="M13" s="84">
        <f t="shared" si="4"/>
        <v>254</v>
      </c>
      <c r="N13" s="84">
        <f t="shared" si="5"/>
        <v>271</v>
      </c>
      <c r="O13" s="202">
        <f t="shared" si="6"/>
        <v>5.714285714285714</v>
      </c>
      <c r="P13" s="202">
        <f t="shared" si="7"/>
        <v>5.909289140863498</v>
      </c>
      <c r="Q13" s="204">
        <f t="shared" si="8"/>
        <v>5.756650675970344</v>
      </c>
      <c r="R13" s="142">
        <f t="shared" si="9"/>
        <v>0.15263846489315308</v>
      </c>
      <c r="S13" s="142">
        <f t="shared" si="10"/>
        <v>5.909289140863498</v>
      </c>
      <c r="T13" s="142">
        <f t="shared" si="11"/>
        <v>5.556805399325085</v>
      </c>
      <c r="U13" s="156">
        <f t="shared" si="12"/>
        <v>0.15748031496062992</v>
      </c>
      <c r="V13" s="156">
        <f t="shared" si="13"/>
        <v>5.714285714285714</v>
      </c>
      <c r="W13" s="156"/>
    </row>
    <row r="14" spans="1:23" ht="12.75" customHeight="1">
      <c r="A14" s="16">
        <v>7</v>
      </c>
      <c r="B14" s="146" t="s">
        <v>317</v>
      </c>
      <c r="C14" s="84">
        <v>2930</v>
      </c>
      <c r="D14" s="84">
        <v>3343</v>
      </c>
      <c r="E14" s="84">
        <v>218</v>
      </c>
      <c r="F14" s="84">
        <v>238</v>
      </c>
      <c r="G14" s="202">
        <f t="shared" si="0"/>
        <v>7.440273037542662</v>
      </c>
      <c r="H14" s="202">
        <f t="shared" si="1"/>
        <v>7.119353873766078</v>
      </c>
      <c r="I14" s="84">
        <v>10</v>
      </c>
      <c r="J14" s="84">
        <v>7</v>
      </c>
      <c r="K14" s="202">
        <f t="shared" si="2"/>
        <v>0.3412969283276451</v>
      </c>
      <c r="L14" s="202">
        <f t="shared" si="3"/>
        <v>0.20939276099311996</v>
      </c>
      <c r="M14" s="84">
        <f t="shared" si="4"/>
        <v>228</v>
      </c>
      <c r="N14" s="84">
        <f t="shared" si="5"/>
        <v>245</v>
      </c>
      <c r="O14" s="202">
        <f t="shared" si="6"/>
        <v>7.7815699658703075</v>
      </c>
      <c r="P14" s="202">
        <f t="shared" si="7"/>
        <v>7.328746634759199</v>
      </c>
      <c r="Q14" s="204">
        <f t="shared" si="8"/>
        <v>7.119353873766078</v>
      </c>
      <c r="R14" s="142">
        <f t="shared" si="9"/>
        <v>0.20939276099311996</v>
      </c>
      <c r="S14" s="142">
        <f t="shared" si="10"/>
        <v>7.328746634759199</v>
      </c>
      <c r="T14" s="142">
        <f t="shared" si="11"/>
        <v>7.440273037542662</v>
      </c>
      <c r="U14" s="156">
        <f t="shared" si="12"/>
        <v>0.3412969283276451</v>
      </c>
      <c r="V14" s="156">
        <f t="shared" si="13"/>
        <v>7.7815699658703075</v>
      </c>
      <c r="W14" s="156"/>
    </row>
    <row r="15" spans="1:23" ht="12.75" customHeight="1">
      <c r="A15" s="16">
        <v>8</v>
      </c>
      <c r="B15" s="146" t="s">
        <v>318</v>
      </c>
      <c r="C15" s="84">
        <v>6709</v>
      </c>
      <c r="D15" s="84">
        <v>7931</v>
      </c>
      <c r="E15" s="84">
        <v>427</v>
      </c>
      <c r="F15" s="84">
        <v>410</v>
      </c>
      <c r="G15" s="202">
        <f t="shared" si="0"/>
        <v>6.364584885974065</v>
      </c>
      <c r="H15" s="202">
        <f t="shared" si="1"/>
        <v>5.169587693859539</v>
      </c>
      <c r="I15" s="84">
        <v>13</v>
      </c>
      <c r="J15" s="84">
        <v>8</v>
      </c>
      <c r="K15" s="202">
        <f t="shared" si="2"/>
        <v>0.1937695632732151</v>
      </c>
      <c r="L15" s="202">
        <f t="shared" si="3"/>
        <v>0.10087000378262514</v>
      </c>
      <c r="M15" s="84">
        <f t="shared" si="4"/>
        <v>440</v>
      </c>
      <c r="N15" s="84">
        <f t="shared" si="5"/>
        <v>418</v>
      </c>
      <c r="O15" s="202">
        <f t="shared" si="6"/>
        <v>6.55835444924728</v>
      </c>
      <c r="P15" s="202">
        <f t="shared" si="7"/>
        <v>5.270457697642164</v>
      </c>
      <c r="Q15" s="204">
        <f t="shared" si="8"/>
        <v>5.169587693859539</v>
      </c>
      <c r="R15" s="142">
        <f t="shared" si="9"/>
        <v>0.10087000378262514</v>
      </c>
      <c r="S15" s="142">
        <f t="shared" si="10"/>
        <v>5.270457697642164</v>
      </c>
      <c r="T15" s="142">
        <f t="shared" si="11"/>
        <v>6.364584885974065</v>
      </c>
      <c r="U15" s="156">
        <f t="shared" si="12"/>
        <v>0.1937695632732151</v>
      </c>
      <c r="V15" s="156">
        <f t="shared" si="13"/>
        <v>6.55835444924728</v>
      </c>
      <c r="W15" s="156"/>
    </row>
    <row r="16" spans="1:23" ht="12.75" customHeight="1">
      <c r="A16" s="16">
        <v>9</v>
      </c>
      <c r="B16" s="146" t="s">
        <v>319</v>
      </c>
      <c r="C16" s="84">
        <v>2334</v>
      </c>
      <c r="D16" s="84">
        <v>2685</v>
      </c>
      <c r="E16" s="84">
        <v>149</v>
      </c>
      <c r="F16" s="84">
        <v>174</v>
      </c>
      <c r="G16" s="202">
        <f t="shared" si="0"/>
        <v>6.383890317052271</v>
      </c>
      <c r="H16" s="202">
        <f t="shared" si="1"/>
        <v>6.4804469273743015</v>
      </c>
      <c r="I16" s="84">
        <v>6</v>
      </c>
      <c r="J16" s="84">
        <v>12</v>
      </c>
      <c r="K16" s="202">
        <f t="shared" si="2"/>
        <v>0.2570694087403599</v>
      </c>
      <c r="L16" s="202">
        <f t="shared" si="3"/>
        <v>0.44692737430167595</v>
      </c>
      <c r="M16" s="84">
        <f t="shared" si="4"/>
        <v>155</v>
      </c>
      <c r="N16" s="84">
        <f t="shared" si="5"/>
        <v>186</v>
      </c>
      <c r="O16" s="202">
        <f t="shared" si="6"/>
        <v>6.640959725792631</v>
      </c>
      <c r="P16" s="202">
        <f t="shared" si="7"/>
        <v>6.927374301675978</v>
      </c>
      <c r="Q16" s="204">
        <f t="shared" si="8"/>
        <v>6.4804469273743015</v>
      </c>
      <c r="R16" s="142">
        <f t="shared" si="9"/>
        <v>0.44692737430167595</v>
      </c>
      <c r="S16" s="142">
        <f t="shared" si="10"/>
        <v>6.927374301675978</v>
      </c>
      <c r="T16" s="142">
        <f t="shared" si="11"/>
        <v>6.383890317052271</v>
      </c>
      <c r="U16" s="156">
        <f t="shared" si="12"/>
        <v>0.2570694087403599</v>
      </c>
      <c r="V16" s="156">
        <f t="shared" si="13"/>
        <v>6.640959725792631</v>
      </c>
      <c r="W16" s="156"/>
    </row>
    <row r="17" spans="1:23" ht="12.75" customHeight="1">
      <c r="A17" s="16">
        <v>10</v>
      </c>
      <c r="B17" s="146" t="s">
        <v>320</v>
      </c>
      <c r="C17" s="84">
        <v>7688</v>
      </c>
      <c r="D17" s="84">
        <v>9010</v>
      </c>
      <c r="E17" s="84">
        <v>531</v>
      </c>
      <c r="F17" s="84">
        <v>588</v>
      </c>
      <c r="G17" s="202">
        <f t="shared" si="0"/>
        <v>6.906867845993757</v>
      </c>
      <c r="H17" s="202">
        <f t="shared" si="1"/>
        <v>6.526082130965594</v>
      </c>
      <c r="I17" s="84">
        <v>28</v>
      </c>
      <c r="J17" s="84">
        <v>18</v>
      </c>
      <c r="K17" s="202">
        <f t="shared" si="2"/>
        <v>0.36420395421436</v>
      </c>
      <c r="L17" s="202">
        <f t="shared" si="3"/>
        <v>0.19977802441731413</v>
      </c>
      <c r="M17" s="84">
        <f t="shared" si="4"/>
        <v>559</v>
      </c>
      <c r="N17" s="84">
        <f t="shared" si="5"/>
        <v>606</v>
      </c>
      <c r="O17" s="202">
        <f t="shared" si="6"/>
        <v>7.271071800208117</v>
      </c>
      <c r="P17" s="202">
        <f t="shared" si="7"/>
        <v>6.725860155382908</v>
      </c>
      <c r="Q17" s="204">
        <f t="shared" si="8"/>
        <v>6.526082130965594</v>
      </c>
      <c r="R17" s="142">
        <f t="shared" si="9"/>
        <v>0.1997780244173141</v>
      </c>
      <c r="S17" s="142">
        <f t="shared" si="10"/>
        <v>6.725860155382908</v>
      </c>
      <c r="T17" s="142">
        <f t="shared" si="11"/>
        <v>6.906867845993757</v>
      </c>
      <c r="U17" s="156">
        <f t="shared" si="12"/>
        <v>0.36420395421436</v>
      </c>
      <c r="V17" s="156">
        <f t="shared" si="13"/>
        <v>7.271071800208117</v>
      </c>
      <c r="W17" s="156"/>
    </row>
    <row r="18" spans="1:23" ht="12.75" customHeight="1">
      <c r="A18" s="16">
        <v>11</v>
      </c>
      <c r="B18" s="146" t="s">
        <v>321</v>
      </c>
      <c r="C18" s="84">
        <v>3212</v>
      </c>
      <c r="D18" s="84">
        <v>3357</v>
      </c>
      <c r="E18" s="84">
        <v>125</v>
      </c>
      <c r="F18" s="84">
        <v>144</v>
      </c>
      <c r="G18" s="202">
        <f t="shared" si="0"/>
        <v>3.8916562889165633</v>
      </c>
      <c r="H18" s="202">
        <f t="shared" si="1"/>
        <v>4.289544235924933</v>
      </c>
      <c r="I18" s="84">
        <v>5</v>
      </c>
      <c r="J18" s="84">
        <v>3</v>
      </c>
      <c r="K18" s="202">
        <f t="shared" si="2"/>
        <v>0.1556662515566625</v>
      </c>
      <c r="L18" s="202">
        <f t="shared" si="3"/>
        <v>0.08936550491510277</v>
      </c>
      <c r="M18" s="84">
        <f t="shared" si="4"/>
        <v>130</v>
      </c>
      <c r="N18" s="84">
        <f t="shared" si="5"/>
        <v>147</v>
      </c>
      <c r="O18" s="202">
        <f t="shared" si="6"/>
        <v>4.047322540473226</v>
      </c>
      <c r="P18" s="202">
        <f t="shared" si="7"/>
        <v>4.378909740840036</v>
      </c>
      <c r="Q18" s="204">
        <f t="shared" si="8"/>
        <v>4.289544235924933</v>
      </c>
      <c r="R18" s="142">
        <f t="shared" si="9"/>
        <v>0.08936550491510277</v>
      </c>
      <c r="S18" s="142">
        <f t="shared" si="10"/>
        <v>4.378909740840036</v>
      </c>
      <c r="T18" s="142">
        <f t="shared" si="11"/>
        <v>3.891656288916563</v>
      </c>
      <c r="U18" s="156">
        <f t="shared" si="12"/>
        <v>0.15566625155666253</v>
      </c>
      <c r="V18" s="156">
        <f t="shared" si="13"/>
        <v>4.047322540473226</v>
      </c>
      <c r="W18" s="156"/>
    </row>
    <row r="19" spans="1:23" ht="12.75" customHeight="1">
      <c r="A19" s="16">
        <v>12</v>
      </c>
      <c r="B19" s="146" t="s">
        <v>322</v>
      </c>
      <c r="C19" s="84">
        <v>2409</v>
      </c>
      <c r="D19" s="84">
        <v>2799</v>
      </c>
      <c r="E19" s="84">
        <v>151</v>
      </c>
      <c r="F19" s="84">
        <v>158</v>
      </c>
      <c r="G19" s="202">
        <f t="shared" si="0"/>
        <v>6.268161062681611</v>
      </c>
      <c r="H19" s="202">
        <f t="shared" si="1"/>
        <v>5.644873168988925</v>
      </c>
      <c r="I19" s="84">
        <v>8</v>
      </c>
      <c r="J19" s="84">
        <v>8</v>
      </c>
      <c r="K19" s="202">
        <f t="shared" si="2"/>
        <v>0.33208800332088</v>
      </c>
      <c r="L19" s="202">
        <f t="shared" si="3"/>
        <v>0.285816362986781</v>
      </c>
      <c r="M19" s="84">
        <f t="shared" si="4"/>
        <v>159</v>
      </c>
      <c r="N19" s="84">
        <f t="shared" si="5"/>
        <v>166</v>
      </c>
      <c r="O19" s="202">
        <f t="shared" si="6"/>
        <v>6.60024906600249</v>
      </c>
      <c r="P19" s="202">
        <f t="shared" si="7"/>
        <v>5.930689531975705</v>
      </c>
      <c r="Q19" s="204">
        <f t="shared" si="8"/>
        <v>5.644873168988925</v>
      </c>
      <c r="R19" s="142">
        <f t="shared" si="9"/>
        <v>0.285816362986781</v>
      </c>
      <c r="S19" s="142">
        <f t="shared" si="10"/>
        <v>5.930689531975705</v>
      </c>
      <c r="T19" s="142">
        <f t="shared" si="11"/>
        <v>6.26816106268161</v>
      </c>
      <c r="U19" s="156">
        <f t="shared" si="12"/>
        <v>0.33208800332088</v>
      </c>
      <c r="V19" s="156">
        <f t="shared" si="13"/>
        <v>6.60024906600249</v>
      </c>
      <c r="W19" s="156"/>
    </row>
    <row r="20" spans="1:23" ht="12.75" customHeight="1">
      <c r="A20" s="16">
        <v>13</v>
      </c>
      <c r="B20" s="146" t="s">
        <v>323</v>
      </c>
      <c r="C20" s="84">
        <v>6248</v>
      </c>
      <c r="D20" s="84">
        <v>7116</v>
      </c>
      <c r="E20" s="84">
        <v>444</v>
      </c>
      <c r="F20" s="84">
        <v>472</v>
      </c>
      <c r="G20" s="202">
        <f t="shared" si="0"/>
        <v>7.106274007682459</v>
      </c>
      <c r="H20" s="202">
        <f t="shared" si="1"/>
        <v>6.632939853850478</v>
      </c>
      <c r="I20" s="84">
        <v>17</v>
      </c>
      <c r="J20" s="84">
        <v>15</v>
      </c>
      <c r="K20" s="202">
        <f t="shared" si="2"/>
        <v>0.27208706786171577</v>
      </c>
      <c r="L20" s="202">
        <f t="shared" si="3"/>
        <v>0.21079258010118043</v>
      </c>
      <c r="M20" s="84">
        <f t="shared" si="4"/>
        <v>461</v>
      </c>
      <c r="N20" s="84">
        <f t="shared" si="5"/>
        <v>487</v>
      </c>
      <c r="O20" s="202">
        <f t="shared" si="6"/>
        <v>7.378361075544174</v>
      </c>
      <c r="P20" s="202">
        <f t="shared" si="7"/>
        <v>6.843732433951658</v>
      </c>
      <c r="Q20" s="204">
        <f t="shared" si="8"/>
        <v>6.632939853850478</v>
      </c>
      <c r="R20" s="142">
        <f t="shared" si="9"/>
        <v>0.21079258010118043</v>
      </c>
      <c r="S20" s="142">
        <f t="shared" si="10"/>
        <v>6.843732433951658</v>
      </c>
      <c r="T20" s="142">
        <f t="shared" si="11"/>
        <v>7.106274007682458</v>
      </c>
      <c r="U20" s="156">
        <f t="shared" si="12"/>
        <v>0.27208706786171577</v>
      </c>
      <c r="V20" s="156">
        <f t="shared" si="13"/>
        <v>7.378361075544174</v>
      </c>
      <c r="W20" s="156"/>
    </row>
    <row r="21" spans="1:23" ht="12.75" customHeight="1">
      <c r="A21" s="16">
        <v>14</v>
      </c>
      <c r="B21" s="146" t="s">
        <v>324</v>
      </c>
      <c r="C21" s="84">
        <v>3870</v>
      </c>
      <c r="D21" s="84">
        <v>4242</v>
      </c>
      <c r="E21" s="84">
        <v>281</v>
      </c>
      <c r="F21" s="84">
        <v>319</v>
      </c>
      <c r="G21" s="202">
        <f t="shared" si="0"/>
        <v>7.260981912144702</v>
      </c>
      <c r="H21" s="202">
        <f t="shared" si="1"/>
        <v>7.52003771805752</v>
      </c>
      <c r="I21" s="84">
        <v>20</v>
      </c>
      <c r="J21" s="84">
        <v>21</v>
      </c>
      <c r="K21" s="202">
        <f t="shared" si="2"/>
        <v>0.516795865633075</v>
      </c>
      <c r="L21" s="202">
        <f t="shared" si="3"/>
        <v>0.49504950495049505</v>
      </c>
      <c r="M21" s="84">
        <f t="shared" si="4"/>
        <v>301</v>
      </c>
      <c r="N21" s="84">
        <f t="shared" si="5"/>
        <v>340</v>
      </c>
      <c r="O21" s="202">
        <f t="shared" si="6"/>
        <v>7.777777777777778</v>
      </c>
      <c r="P21" s="202">
        <f t="shared" si="7"/>
        <v>8.015087223008015</v>
      </c>
      <c r="Q21" s="204">
        <f t="shared" si="8"/>
        <v>7.52003771805752</v>
      </c>
      <c r="R21" s="142">
        <f t="shared" si="9"/>
        <v>0.49504950495049505</v>
      </c>
      <c r="S21" s="142">
        <f t="shared" si="10"/>
        <v>8.015087223008015</v>
      </c>
      <c r="T21" s="142">
        <f t="shared" si="11"/>
        <v>7.260981912144703</v>
      </c>
      <c r="U21" s="156">
        <f t="shared" si="12"/>
        <v>0.5167958656330749</v>
      </c>
      <c r="V21" s="156">
        <f t="shared" si="13"/>
        <v>7.777777777777778</v>
      </c>
      <c r="W21" s="156"/>
    </row>
    <row r="22" spans="1:23" ht="12.75" customHeight="1">
      <c r="A22" s="16">
        <v>15</v>
      </c>
      <c r="B22" s="146" t="s">
        <v>325</v>
      </c>
      <c r="C22" s="84">
        <v>8910</v>
      </c>
      <c r="D22" s="84">
        <v>10438</v>
      </c>
      <c r="E22" s="84">
        <v>829</v>
      </c>
      <c r="F22" s="84">
        <v>753</v>
      </c>
      <c r="G22" s="202">
        <f t="shared" si="0"/>
        <v>9.304152637485972</v>
      </c>
      <c r="H22" s="202">
        <f t="shared" si="1"/>
        <v>7.214025675416746</v>
      </c>
      <c r="I22" s="84">
        <v>55</v>
      </c>
      <c r="J22" s="84">
        <v>61</v>
      </c>
      <c r="K22" s="202">
        <f t="shared" si="2"/>
        <v>0.6172839506172839</v>
      </c>
      <c r="L22" s="202">
        <f t="shared" si="3"/>
        <v>0.5844031423644376</v>
      </c>
      <c r="M22" s="84">
        <f t="shared" si="4"/>
        <v>884</v>
      </c>
      <c r="N22" s="84">
        <f t="shared" si="5"/>
        <v>814</v>
      </c>
      <c r="O22" s="202">
        <f t="shared" si="6"/>
        <v>9.921436588103255</v>
      </c>
      <c r="P22" s="202">
        <f t="shared" si="7"/>
        <v>7.7984288177811845</v>
      </c>
      <c r="Q22" s="204">
        <f t="shared" si="8"/>
        <v>7.214025675416747</v>
      </c>
      <c r="R22" s="142">
        <f t="shared" si="9"/>
        <v>0.5844031423644376</v>
      </c>
      <c r="S22" s="142">
        <f t="shared" si="10"/>
        <v>7.7984288177811845</v>
      </c>
      <c r="T22" s="142">
        <f t="shared" si="11"/>
        <v>9.30415263748597</v>
      </c>
      <c r="U22" s="156">
        <f t="shared" si="12"/>
        <v>0.6172839506172839</v>
      </c>
      <c r="V22" s="156">
        <f t="shared" si="13"/>
        <v>9.921436588103255</v>
      </c>
      <c r="W22" s="156"/>
    </row>
    <row r="23" spans="1:23" ht="12.75" customHeight="1">
      <c r="A23" s="16">
        <v>16</v>
      </c>
      <c r="B23" s="146" t="s">
        <v>326</v>
      </c>
      <c r="C23" s="84">
        <v>5195</v>
      </c>
      <c r="D23" s="84">
        <v>5173</v>
      </c>
      <c r="E23" s="84">
        <v>330</v>
      </c>
      <c r="F23" s="84">
        <v>317</v>
      </c>
      <c r="G23" s="202">
        <f t="shared" si="0"/>
        <v>6.352261790182869</v>
      </c>
      <c r="H23" s="202">
        <f t="shared" si="1"/>
        <v>6.127972163154842</v>
      </c>
      <c r="I23" s="84">
        <v>9</v>
      </c>
      <c r="J23" s="84">
        <v>6</v>
      </c>
      <c r="K23" s="202">
        <f t="shared" si="2"/>
        <v>0.17324350336862368</v>
      </c>
      <c r="L23" s="202">
        <f t="shared" si="3"/>
        <v>0.11598685482312006</v>
      </c>
      <c r="M23" s="84">
        <f t="shared" si="4"/>
        <v>339</v>
      </c>
      <c r="N23" s="84">
        <f t="shared" si="5"/>
        <v>323</v>
      </c>
      <c r="O23" s="202">
        <f t="shared" si="6"/>
        <v>6.5255052935514914</v>
      </c>
      <c r="P23" s="202">
        <f t="shared" si="7"/>
        <v>6.2439590179779625</v>
      </c>
      <c r="Q23" s="204">
        <f t="shared" si="8"/>
        <v>6.127972163154842</v>
      </c>
      <c r="R23" s="142">
        <f t="shared" si="9"/>
        <v>0.11598685482312004</v>
      </c>
      <c r="S23" s="142">
        <f t="shared" si="10"/>
        <v>6.2439590179779625</v>
      </c>
      <c r="T23" s="142">
        <f t="shared" si="11"/>
        <v>6.352261790182868</v>
      </c>
      <c r="U23" s="156">
        <f t="shared" si="12"/>
        <v>0.17324350336862368</v>
      </c>
      <c r="V23" s="156">
        <f t="shared" si="13"/>
        <v>6.5255052935514914</v>
      </c>
      <c r="W23" s="156"/>
    </row>
    <row r="24" spans="1:23" ht="12.75" customHeight="1">
      <c r="A24" s="16">
        <v>17</v>
      </c>
      <c r="B24" s="146" t="s">
        <v>327</v>
      </c>
      <c r="C24" s="84">
        <v>2775</v>
      </c>
      <c r="D24" s="84">
        <v>3287</v>
      </c>
      <c r="E24" s="84">
        <v>127</v>
      </c>
      <c r="F24" s="84">
        <v>111</v>
      </c>
      <c r="G24" s="202">
        <f t="shared" si="0"/>
        <v>4.576576576576576</v>
      </c>
      <c r="H24" s="202">
        <f t="shared" si="1"/>
        <v>3.376939458472771</v>
      </c>
      <c r="I24" s="84">
        <v>3</v>
      </c>
      <c r="J24" s="84">
        <v>1</v>
      </c>
      <c r="K24" s="202">
        <f t="shared" si="2"/>
        <v>0.10810810810810811</v>
      </c>
      <c r="L24" s="202">
        <f t="shared" si="3"/>
        <v>0.0304228780042592</v>
      </c>
      <c r="M24" s="84">
        <f t="shared" si="4"/>
        <v>130</v>
      </c>
      <c r="N24" s="84">
        <f t="shared" si="5"/>
        <v>112</v>
      </c>
      <c r="O24" s="202">
        <f t="shared" si="6"/>
        <v>4.684684684684685</v>
      </c>
      <c r="P24" s="202">
        <f t="shared" si="7"/>
        <v>3.4073623364770307</v>
      </c>
      <c r="Q24" s="204">
        <f t="shared" si="8"/>
        <v>3.3769394584727714</v>
      </c>
      <c r="R24" s="142">
        <f t="shared" si="9"/>
        <v>0.030422878004259205</v>
      </c>
      <c r="S24" s="142">
        <f t="shared" si="10"/>
        <v>3.4073623364770307</v>
      </c>
      <c r="T24" s="142">
        <f t="shared" si="11"/>
        <v>4.576576576576577</v>
      </c>
      <c r="U24" s="156">
        <f t="shared" si="12"/>
        <v>0.10810810810810811</v>
      </c>
      <c r="V24" s="156">
        <f t="shared" si="13"/>
        <v>4.684684684684685</v>
      </c>
      <c r="W24" s="156"/>
    </row>
    <row r="25" spans="1:23" ht="12.75" customHeight="1">
      <c r="A25" s="16">
        <v>18</v>
      </c>
      <c r="B25" s="146" t="s">
        <v>328</v>
      </c>
      <c r="C25" s="84">
        <v>2870</v>
      </c>
      <c r="D25" s="84">
        <v>3008</v>
      </c>
      <c r="E25" s="84">
        <v>140</v>
      </c>
      <c r="F25" s="84">
        <v>163</v>
      </c>
      <c r="G25" s="202">
        <f t="shared" si="0"/>
        <v>4.878048780487805</v>
      </c>
      <c r="H25" s="202">
        <f t="shared" si="1"/>
        <v>5.4188829787234045</v>
      </c>
      <c r="I25" s="84">
        <v>4</v>
      </c>
      <c r="J25" s="84">
        <v>7</v>
      </c>
      <c r="K25" s="202">
        <f t="shared" si="2"/>
        <v>0.13937282229965156</v>
      </c>
      <c r="L25" s="202">
        <f t="shared" si="3"/>
        <v>0.2327127659574468</v>
      </c>
      <c r="M25" s="84">
        <f t="shared" si="4"/>
        <v>144</v>
      </c>
      <c r="N25" s="84">
        <f t="shared" si="5"/>
        <v>170</v>
      </c>
      <c r="O25" s="202">
        <f t="shared" si="6"/>
        <v>5.017421602787456</v>
      </c>
      <c r="P25" s="202">
        <f t="shared" si="7"/>
        <v>5.651595744680851</v>
      </c>
      <c r="Q25" s="204">
        <f t="shared" si="8"/>
        <v>5.4188829787234045</v>
      </c>
      <c r="R25" s="142">
        <f t="shared" si="9"/>
        <v>0.2327127659574468</v>
      </c>
      <c r="S25" s="142">
        <f t="shared" si="10"/>
        <v>5.651595744680851</v>
      </c>
      <c r="T25" s="142">
        <f t="shared" si="11"/>
        <v>4.878048780487805</v>
      </c>
      <c r="U25" s="156">
        <f t="shared" si="12"/>
        <v>0.13937282229965156</v>
      </c>
      <c r="V25" s="156">
        <f t="shared" si="13"/>
        <v>5.017421602787456</v>
      </c>
      <c r="W25" s="156"/>
    </row>
    <row r="26" spans="1:23" ht="12.75" customHeight="1">
      <c r="A26" s="16">
        <v>19</v>
      </c>
      <c r="B26" s="146" t="s">
        <v>329</v>
      </c>
      <c r="C26" s="84">
        <v>2192</v>
      </c>
      <c r="D26" s="84">
        <v>2160</v>
      </c>
      <c r="E26" s="84">
        <v>88</v>
      </c>
      <c r="F26" s="84">
        <v>139</v>
      </c>
      <c r="G26" s="202">
        <f t="shared" si="0"/>
        <v>4.014598540145985</v>
      </c>
      <c r="H26" s="202">
        <f t="shared" si="1"/>
        <v>6.435185185185185</v>
      </c>
      <c r="I26" s="84">
        <v>5</v>
      </c>
      <c r="J26" s="84">
        <v>5</v>
      </c>
      <c r="K26" s="202">
        <f t="shared" si="2"/>
        <v>0.22810218978102187</v>
      </c>
      <c r="L26" s="202">
        <f t="shared" si="3"/>
        <v>0.23148148148148145</v>
      </c>
      <c r="M26" s="84">
        <f t="shared" si="4"/>
        <v>93</v>
      </c>
      <c r="N26" s="84">
        <f t="shared" si="5"/>
        <v>144</v>
      </c>
      <c r="O26" s="202">
        <f t="shared" si="6"/>
        <v>4.242700729927007</v>
      </c>
      <c r="P26" s="202">
        <f t="shared" si="7"/>
        <v>6.666666666666667</v>
      </c>
      <c r="Q26" s="204">
        <f t="shared" si="8"/>
        <v>6.435185185185185</v>
      </c>
      <c r="R26" s="142">
        <f t="shared" si="9"/>
        <v>0.23148148148148148</v>
      </c>
      <c r="S26" s="142">
        <f t="shared" si="10"/>
        <v>6.666666666666667</v>
      </c>
      <c r="T26" s="142">
        <f t="shared" si="11"/>
        <v>4.014598540145985</v>
      </c>
      <c r="U26" s="156">
        <f t="shared" si="12"/>
        <v>0.2281021897810219</v>
      </c>
      <c r="V26" s="156">
        <f t="shared" si="13"/>
        <v>4.242700729927007</v>
      </c>
      <c r="W26" s="156"/>
    </row>
    <row r="27" spans="1:23" ht="12.75" customHeight="1">
      <c r="A27" s="16">
        <v>20</v>
      </c>
      <c r="B27" s="146" t="s">
        <v>330</v>
      </c>
      <c r="C27" s="84">
        <v>9760</v>
      </c>
      <c r="D27" s="84">
        <v>11473</v>
      </c>
      <c r="E27" s="84">
        <v>598</v>
      </c>
      <c r="F27" s="84">
        <v>577</v>
      </c>
      <c r="G27" s="202">
        <f t="shared" si="0"/>
        <v>6.127049180327869</v>
      </c>
      <c r="H27" s="202">
        <f t="shared" si="1"/>
        <v>5.029198988930532</v>
      </c>
      <c r="I27" s="84">
        <v>40</v>
      </c>
      <c r="J27" s="84">
        <v>48</v>
      </c>
      <c r="K27" s="202">
        <f t="shared" si="2"/>
        <v>0.4098360655737705</v>
      </c>
      <c r="L27" s="202">
        <f t="shared" si="3"/>
        <v>0.41837357273598885</v>
      </c>
      <c r="M27" s="84">
        <f t="shared" si="4"/>
        <v>638</v>
      </c>
      <c r="N27" s="84">
        <f t="shared" si="5"/>
        <v>625</v>
      </c>
      <c r="O27" s="202">
        <f t="shared" si="6"/>
        <v>6.536885245901639</v>
      </c>
      <c r="P27" s="202">
        <f t="shared" si="7"/>
        <v>5.447572561666521</v>
      </c>
      <c r="Q27" s="204">
        <f t="shared" si="8"/>
        <v>5.029198988930532</v>
      </c>
      <c r="R27" s="142">
        <f t="shared" si="9"/>
        <v>0.41837357273598885</v>
      </c>
      <c r="S27" s="142">
        <f t="shared" si="10"/>
        <v>5.447572561666521</v>
      </c>
      <c r="T27" s="142">
        <f t="shared" si="11"/>
        <v>6.127049180327869</v>
      </c>
      <c r="U27" s="156">
        <f t="shared" si="12"/>
        <v>0.4098360655737705</v>
      </c>
      <c r="V27" s="156">
        <f t="shared" si="13"/>
        <v>6.536885245901639</v>
      </c>
      <c r="W27" s="156"/>
    </row>
    <row r="28" spans="1:23" ht="12.75" customHeight="1">
      <c r="A28" s="16">
        <v>21</v>
      </c>
      <c r="B28" s="146" t="s">
        <v>331</v>
      </c>
      <c r="C28" s="84">
        <v>3914</v>
      </c>
      <c r="D28" s="84">
        <v>4369</v>
      </c>
      <c r="E28" s="84">
        <v>230</v>
      </c>
      <c r="F28" s="84">
        <v>285</v>
      </c>
      <c r="G28" s="202">
        <f t="shared" si="0"/>
        <v>5.876341338783853</v>
      </c>
      <c r="H28" s="202">
        <f t="shared" si="1"/>
        <v>6.523231860837721</v>
      </c>
      <c r="I28" s="84">
        <v>8</v>
      </c>
      <c r="J28" s="84">
        <v>12</v>
      </c>
      <c r="K28" s="202">
        <f t="shared" si="2"/>
        <v>0.2043944813490036</v>
      </c>
      <c r="L28" s="202">
        <f t="shared" si="3"/>
        <v>0.2746623941405356</v>
      </c>
      <c r="M28" s="84">
        <f t="shared" si="4"/>
        <v>238</v>
      </c>
      <c r="N28" s="84">
        <f t="shared" si="5"/>
        <v>297</v>
      </c>
      <c r="O28" s="202">
        <f t="shared" si="6"/>
        <v>6.0807358201328565</v>
      </c>
      <c r="P28" s="202">
        <f t="shared" si="7"/>
        <v>6.797894254978256</v>
      </c>
      <c r="Q28" s="204">
        <f t="shared" si="8"/>
        <v>6.52323186083772</v>
      </c>
      <c r="R28" s="142">
        <f t="shared" si="9"/>
        <v>0.2746623941405356</v>
      </c>
      <c r="S28" s="142">
        <f t="shared" si="10"/>
        <v>6.797894254978256</v>
      </c>
      <c r="T28" s="142">
        <f t="shared" si="11"/>
        <v>5.876341338783853</v>
      </c>
      <c r="U28" s="156">
        <f t="shared" si="12"/>
        <v>0.20439448134900357</v>
      </c>
      <c r="V28" s="156">
        <f t="shared" si="13"/>
        <v>6.0807358201328565</v>
      </c>
      <c r="W28" s="156"/>
    </row>
    <row r="29" spans="1:23" ht="12.75" customHeight="1">
      <c r="A29" s="16">
        <v>22</v>
      </c>
      <c r="B29" s="146" t="s">
        <v>332</v>
      </c>
      <c r="C29" s="84">
        <v>2994</v>
      </c>
      <c r="D29" s="84">
        <v>3269</v>
      </c>
      <c r="E29" s="84">
        <v>238</v>
      </c>
      <c r="F29" s="84">
        <v>169</v>
      </c>
      <c r="G29" s="202">
        <f t="shared" si="0"/>
        <v>7.9492317969271875</v>
      </c>
      <c r="H29" s="202">
        <f t="shared" si="1"/>
        <v>5.169776690119302</v>
      </c>
      <c r="I29" s="84">
        <v>11</v>
      </c>
      <c r="J29" s="84">
        <v>14</v>
      </c>
      <c r="K29" s="202">
        <f t="shared" si="2"/>
        <v>0.36740146960587844</v>
      </c>
      <c r="L29" s="202">
        <f t="shared" si="3"/>
        <v>0.4282655246252677</v>
      </c>
      <c r="M29" s="84">
        <f t="shared" si="4"/>
        <v>249</v>
      </c>
      <c r="N29" s="84">
        <f t="shared" si="5"/>
        <v>183</v>
      </c>
      <c r="O29" s="202">
        <f t="shared" si="6"/>
        <v>8.316633266533065</v>
      </c>
      <c r="P29" s="202">
        <f t="shared" si="7"/>
        <v>5.59804221474457</v>
      </c>
      <c r="Q29" s="204">
        <f t="shared" si="8"/>
        <v>5.169776690119303</v>
      </c>
      <c r="R29" s="142">
        <f t="shared" si="9"/>
        <v>0.4282655246252677</v>
      </c>
      <c r="S29" s="142">
        <f t="shared" si="10"/>
        <v>5.59804221474457</v>
      </c>
      <c r="T29" s="142">
        <f t="shared" si="11"/>
        <v>7.9492317969271875</v>
      </c>
      <c r="U29" s="156">
        <f t="shared" si="12"/>
        <v>0.36740146960587844</v>
      </c>
      <c r="V29" s="156">
        <f t="shared" si="13"/>
        <v>8.316633266533065</v>
      </c>
      <c r="W29" s="156"/>
    </row>
    <row r="30" spans="1:23" ht="12.75" customHeight="1">
      <c r="A30" s="16">
        <v>23</v>
      </c>
      <c r="B30" s="146" t="s">
        <v>333</v>
      </c>
      <c r="C30" s="84">
        <v>3487</v>
      </c>
      <c r="D30" s="84">
        <v>3762</v>
      </c>
      <c r="E30" s="84">
        <v>219</v>
      </c>
      <c r="F30" s="84">
        <v>193</v>
      </c>
      <c r="G30" s="202">
        <f t="shared" si="0"/>
        <v>6.280470318325208</v>
      </c>
      <c r="H30" s="202">
        <f t="shared" si="1"/>
        <v>5.1302498670919725</v>
      </c>
      <c r="I30" s="84">
        <v>21</v>
      </c>
      <c r="J30" s="84">
        <v>23</v>
      </c>
      <c r="K30" s="202">
        <f t="shared" si="2"/>
        <v>0.6022368798394035</v>
      </c>
      <c r="L30" s="202">
        <f t="shared" si="3"/>
        <v>0.6113769271664009</v>
      </c>
      <c r="M30" s="84">
        <f t="shared" si="4"/>
        <v>240</v>
      </c>
      <c r="N30" s="84">
        <f t="shared" si="5"/>
        <v>216</v>
      </c>
      <c r="O30" s="202">
        <f t="shared" si="6"/>
        <v>6.882707198164612</v>
      </c>
      <c r="P30" s="202">
        <f t="shared" si="7"/>
        <v>5.741626794258373</v>
      </c>
      <c r="Q30" s="204">
        <f t="shared" si="8"/>
        <v>5.1302498670919725</v>
      </c>
      <c r="R30" s="142">
        <f t="shared" si="9"/>
        <v>0.6113769271664008</v>
      </c>
      <c r="S30" s="142">
        <f t="shared" si="10"/>
        <v>5.741626794258373</v>
      </c>
      <c r="T30" s="142">
        <f t="shared" si="11"/>
        <v>6.280470318325208</v>
      </c>
      <c r="U30" s="156">
        <f t="shared" si="12"/>
        <v>0.6022368798394035</v>
      </c>
      <c r="V30" s="156">
        <f t="shared" si="13"/>
        <v>6.882707198164612</v>
      </c>
      <c r="W30" s="156"/>
    </row>
    <row r="31" spans="1:23" ht="12.75" customHeight="1">
      <c r="A31" s="16">
        <v>24</v>
      </c>
      <c r="B31" s="146" t="s">
        <v>334</v>
      </c>
      <c r="C31" s="84">
        <v>1982</v>
      </c>
      <c r="D31" s="84">
        <v>2055</v>
      </c>
      <c r="E31" s="84">
        <v>134</v>
      </c>
      <c r="F31" s="84">
        <v>168</v>
      </c>
      <c r="G31" s="202">
        <f t="shared" si="0"/>
        <v>6.760847628657922</v>
      </c>
      <c r="H31" s="202">
        <f t="shared" si="1"/>
        <v>8.175182481751825</v>
      </c>
      <c r="I31" s="84">
        <v>12</v>
      </c>
      <c r="J31" s="84">
        <v>15</v>
      </c>
      <c r="K31" s="202">
        <f t="shared" si="2"/>
        <v>0.6054490413723511</v>
      </c>
      <c r="L31" s="202">
        <f t="shared" si="3"/>
        <v>0.7299270072992701</v>
      </c>
      <c r="M31" s="84">
        <f t="shared" si="4"/>
        <v>146</v>
      </c>
      <c r="N31" s="84">
        <f t="shared" si="5"/>
        <v>183</v>
      </c>
      <c r="O31" s="202">
        <f t="shared" si="6"/>
        <v>7.366296670030272</v>
      </c>
      <c r="P31" s="202">
        <f t="shared" si="7"/>
        <v>8.905109489051094</v>
      </c>
      <c r="Q31" s="204">
        <f t="shared" si="8"/>
        <v>8.175182481751825</v>
      </c>
      <c r="R31" s="142">
        <f t="shared" si="9"/>
        <v>0.7299270072992701</v>
      </c>
      <c r="S31" s="142">
        <f t="shared" si="10"/>
        <v>8.905109489051094</v>
      </c>
      <c r="T31" s="142">
        <f t="shared" si="11"/>
        <v>6.760847628657921</v>
      </c>
      <c r="U31" s="156">
        <f t="shared" si="12"/>
        <v>0.6054490413723511</v>
      </c>
      <c r="V31" s="156">
        <f t="shared" si="13"/>
        <v>7.366296670030272</v>
      </c>
      <c r="W31" s="156"/>
    </row>
    <row r="32" spans="1:23" ht="12.75" customHeight="1">
      <c r="A32" s="16">
        <v>25</v>
      </c>
      <c r="B32" s="146" t="s">
        <v>335</v>
      </c>
      <c r="C32" s="84">
        <v>2806</v>
      </c>
      <c r="D32" s="84">
        <v>2995</v>
      </c>
      <c r="E32" s="84">
        <v>101</v>
      </c>
      <c r="F32" s="84">
        <v>112</v>
      </c>
      <c r="G32" s="202">
        <f t="shared" si="0"/>
        <v>3.599429793300071</v>
      </c>
      <c r="H32" s="202">
        <f t="shared" si="1"/>
        <v>3.739565943238731</v>
      </c>
      <c r="I32" s="84">
        <v>16</v>
      </c>
      <c r="J32" s="84">
        <v>12</v>
      </c>
      <c r="K32" s="202">
        <f t="shared" si="2"/>
        <v>0.5702066999287242</v>
      </c>
      <c r="L32" s="202">
        <f t="shared" si="3"/>
        <v>0.40066777963272115</v>
      </c>
      <c r="M32" s="84">
        <f t="shared" si="4"/>
        <v>117</v>
      </c>
      <c r="N32" s="84">
        <f t="shared" si="5"/>
        <v>124</v>
      </c>
      <c r="O32" s="202">
        <f t="shared" si="6"/>
        <v>4.169636493228795</v>
      </c>
      <c r="P32" s="202">
        <f t="shared" si="7"/>
        <v>4.140233722871453</v>
      </c>
      <c r="Q32" s="204">
        <f t="shared" si="8"/>
        <v>3.7395659432387314</v>
      </c>
      <c r="R32" s="142">
        <f t="shared" si="9"/>
        <v>0.4006677796327212</v>
      </c>
      <c r="S32" s="142">
        <f t="shared" si="10"/>
        <v>4.140233722871453</v>
      </c>
      <c r="T32" s="142">
        <f t="shared" si="11"/>
        <v>3.599429793300071</v>
      </c>
      <c r="U32" s="156">
        <f t="shared" si="12"/>
        <v>0.5702066999287242</v>
      </c>
      <c r="V32" s="156">
        <f t="shared" si="13"/>
        <v>4.169636493228795</v>
      </c>
      <c r="W32" s="156"/>
    </row>
    <row r="33" spans="1:23" ht="12.75" customHeight="1">
      <c r="A33" s="16">
        <v>26</v>
      </c>
      <c r="B33" s="146" t="s">
        <v>123</v>
      </c>
      <c r="C33" s="84">
        <v>15293</v>
      </c>
      <c r="D33" s="84">
        <v>19984</v>
      </c>
      <c r="E33" s="84">
        <v>1526</v>
      </c>
      <c r="F33" s="84">
        <v>1773</v>
      </c>
      <c r="G33" s="202">
        <f t="shared" si="0"/>
        <v>9.978421500032693</v>
      </c>
      <c r="H33" s="202">
        <f t="shared" si="1"/>
        <v>8.872097678142515</v>
      </c>
      <c r="I33" s="84">
        <v>45</v>
      </c>
      <c r="J33" s="84">
        <v>56</v>
      </c>
      <c r="K33" s="202">
        <f t="shared" si="2"/>
        <v>0.29425227228143597</v>
      </c>
      <c r="L33" s="202">
        <f t="shared" si="3"/>
        <v>0.28022417934347477</v>
      </c>
      <c r="M33" s="84">
        <f t="shared" si="4"/>
        <v>1571</v>
      </c>
      <c r="N33" s="84">
        <f t="shared" si="5"/>
        <v>1829</v>
      </c>
      <c r="O33" s="202">
        <f t="shared" si="6"/>
        <v>10.27267377231413</v>
      </c>
      <c r="P33" s="202">
        <f t="shared" si="7"/>
        <v>9.152321857485989</v>
      </c>
      <c r="Q33" s="204">
        <f t="shared" si="8"/>
        <v>8.872097678142515</v>
      </c>
      <c r="R33" s="142">
        <f t="shared" si="9"/>
        <v>0.28022417934347477</v>
      </c>
      <c r="S33" s="142">
        <f t="shared" si="10"/>
        <v>9.152321857485989</v>
      </c>
      <c r="T33" s="142">
        <f t="shared" si="11"/>
        <v>9.978421500032695</v>
      </c>
      <c r="U33" s="156">
        <f t="shared" si="12"/>
        <v>0.29425227228143597</v>
      </c>
      <c r="V33" s="156">
        <f t="shared" si="13"/>
        <v>10.27267377231413</v>
      </c>
      <c r="W33" s="156"/>
    </row>
    <row r="34" spans="1:23" ht="12.75" customHeight="1">
      <c r="A34" s="16">
        <v>27</v>
      </c>
      <c r="B34" s="146" t="s">
        <v>124</v>
      </c>
      <c r="C34" s="84"/>
      <c r="D34" s="84"/>
      <c r="E34" s="84"/>
      <c r="F34" s="84"/>
      <c r="G34" s="202"/>
      <c r="H34" s="202"/>
      <c r="I34" s="84"/>
      <c r="J34" s="84"/>
      <c r="K34" s="202"/>
      <c r="L34" s="202"/>
      <c r="M34" s="84"/>
      <c r="N34" s="84"/>
      <c r="O34" s="202"/>
      <c r="P34" s="202"/>
      <c r="Q34" s="204">
        <f t="shared" si="8"/>
        <v>0</v>
      </c>
      <c r="R34" s="142"/>
      <c r="S34" s="142">
        <f t="shared" si="10"/>
        <v>0</v>
      </c>
      <c r="T34" s="142">
        <f t="shared" si="11"/>
        <v>0</v>
      </c>
      <c r="U34" s="156">
        <f t="shared" si="12"/>
        <v>0</v>
      </c>
      <c r="V34" s="156">
        <f t="shared" si="13"/>
        <v>0</v>
      </c>
      <c r="W34" s="156"/>
    </row>
    <row r="35" spans="1:23" ht="14.25" customHeight="1">
      <c r="A35" s="181"/>
      <c r="B35" s="147" t="s">
        <v>52</v>
      </c>
      <c r="C35" s="120">
        <f>SUM(C8:C34)</f>
        <v>129232</v>
      </c>
      <c r="D35" s="120">
        <f>SUM(D8:D34)</f>
        <v>147421</v>
      </c>
      <c r="E35" s="120">
        <f>SUM(E8:E34)</f>
        <v>8726</v>
      </c>
      <c r="F35" s="120">
        <f>SUM(F8:F34)</f>
        <v>9203</v>
      </c>
      <c r="G35" s="205">
        <f>IF(C35=0,0,E35/C35*100)</f>
        <v>6.752197598118113</v>
      </c>
      <c r="H35" s="205">
        <f>IF(D35=0,0,F35/D35*100)</f>
        <v>6.242665563250826</v>
      </c>
      <c r="I35" s="120">
        <f>SUM(I8:I34)</f>
        <v>371</v>
      </c>
      <c r="J35" s="120">
        <f>SUM(J8:J34)</f>
        <v>405</v>
      </c>
      <c r="K35" s="205">
        <f>IF(C35=0,0,I35/C35*100)</f>
        <v>0.28708059923238827</v>
      </c>
      <c r="L35" s="205">
        <f>IF(D35=0,0,J35/D35*100)</f>
        <v>0.2747234111829387</v>
      </c>
      <c r="M35" s="120">
        <f>E35+I35</f>
        <v>9097</v>
      </c>
      <c r="N35" s="120">
        <f>F35+J35</f>
        <v>9608</v>
      </c>
      <c r="O35" s="205">
        <f>IF(C35=0,IF(M35=0,0,100),V35)</f>
        <v>7.039278197350502</v>
      </c>
      <c r="P35" s="205">
        <f>IF(D35=0,IF(N35=0,0,100),S35)</f>
        <v>6.517388974433764</v>
      </c>
      <c r="Q35" s="204">
        <f t="shared" si="8"/>
        <v>6.242665563250826</v>
      </c>
      <c r="R35" s="142">
        <f>IF(D35=0,0,SUM(I35*100/D35))</f>
        <v>0.2516602112317784</v>
      </c>
      <c r="S35" s="142">
        <f t="shared" si="10"/>
        <v>6.517388974433764</v>
      </c>
      <c r="T35" s="142">
        <f t="shared" si="11"/>
        <v>6.752197598118113</v>
      </c>
      <c r="U35" s="156">
        <f t="shared" si="12"/>
        <v>0.28708059923238827</v>
      </c>
      <c r="V35" s="156">
        <f t="shared" si="13"/>
        <v>7.039278197350502</v>
      </c>
      <c r="W35" s="156"/>
    </row>
    <row r="36" spans="1:23" ht="4.5" customHeight="1">
      <c r="A36" s="2"/>
      <c r="B36" s="2"/>
      <c r="C36" s="14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T36" s="156"/>
      <c r="U36" s="156"/>
      <c r="V36" s="156"/>
      <c r="W36" s="156"/>
    </row>
    <row r="37" spans="2:23" ht="12.75" customHeight="1">
      <c r="B37" s="27" t="s">
        <v>412</v>
      </c>
      <c r="T37" s="156"/>
      <c r="U37" s="156"/>
      <c r="V37" s="156"/>
      <c r="W37" s="156"/>
    </row>
  </sheetData>
  <sheetProtection/>
  <mergeCells count="13">
    <mergeCell ref="O5:P5"/>
    <mergeCell ref="A2:P2"/>
    <mergeCell ref="A4:A6"/>
    <mergeCell ref="B4:B6"/>
    <mergeCell ref="C4:D4"/>
    <mergeCell ref="E4:P4"/>
    <mergeCell ref="C5:C6"/>
    <mergeCell ref="D5:D6"/>
    <mergeCell ref="E5:F5"/>
    <mergeCell ref="G5:H5"/>
    <mergeCell ref="I5:J5"/>
    <mergeCell ref="K5:L5"/>
    <mergeCell ref="M5:N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D6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7.140625" style="0" customWidth="1"/>
    <col min="14" max="14" width="9.00390625" style="0" customWidth="1"/>
    <col min="15" max="24" width="8.421875" style="0" customWidth="1"/>
  </cols>
  <sheetData>
    <row r="1" spans="13:24" ht="12.75" customHeight="1">
      <c r="M1" s="284" t="s">
        <v>421</v>
      </c>
      <c r="N1" s="284"/>
      <c r="W1" s="284" t="s">
        <v>421</v>
      </c>
      <c r="X1" s="284"/>
    </row>
    <row r="2" spans="1:13" ht="30.75" customHeight="1">
      <c r="A2" s="287"/>
      <c r="B2" s="287"/>
      <c r="C2" s="283" t="s">
        <v>24</v>
      </c>
      <c r="D2" s="283"/>
      <c r="E2" s="283"/>
      <c r="F2" s="283"/>
      <c r="G2" s="283"/>
      <c r="H2" s="283"/>
      <c r="I2" s="283"/>
      <c r="J2" s="283"/>
      <c r="K2" s="283"/>
      <c r="L2" s="283"/>
      <c r="M2" s="28"/>
    </row>
    <row r="3" spans="1:24" ht="21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5" ht="27" customHeight="1">
      <c r="A4" s="288" t="s">
        <v>28</v>
      </c>
      <c r="B4" s="251" t="s">
        <v>97</v>
      </c>
      <c r="C4" s="332" t="s">
        <v>419</v>
      </c>
      <c r="D4" s="333"/>
      <c r="E4" s="291" t="s">
        <v>420</v>
      </c>
      <c r="F4" s="292"/>
      <c r="G4" s="292"/>
      <c r="H4" s="292"/>
      <c r="I4" s="292"/>
      <c r="J4" s="292"/>
      <c r="K4" s="292"/>
      <c r="L4" s="292"/>
      <c r="M4" s="292"/>
      <c r="N4" s="293"/>
      <c r="O4" s="291" t="s">
        <v>422</v>
      </c>
      <c r="P4" s="292"/>
      <c r="Q4" s="292"/>
      <c r="R4" s="292"/>
      <c r="S4" s="292"/>
      <c r="T4" s="292"/>
      <c r="U4" s="292"/>
      <c r="V4" s="292"/>
      <c r="W4" s="292"/>
      <c r="X4" s="293"/>
      <c r="Y4" s="6"/>
    </row>
    <row r="5" spans="1:25" ht="52.5" customHeight="1">
      <c r="A5" s="288"/>
      <c r="B5" s="251"/>
      <c r="C5" s="334"/>
      <c r="D5" s="335"/>
      <c r="E5" s="251" t="s">
        <v>126</v>
      </c>
      <c r="F5" s="251"/>
      <c r="G5" s="251" t="s">
        <v>127</v>
      </c>
      <c r="H5" s="251"/>
      <c r="I5" s="251" t="s">
        <v>128</v>
      </c>
      <c r="J5" s="251"/>
      <c r="K5" s="251" t="s">
        <v>129</v>
      </c>
      <c r="L5" s="251"/>
      <c r="M5" s="251" t="s">
        <v>130</v>
      </c>
      <c r="N5" s="251"/>
      <c r="O5" s="251" t="s">
        <v>126</v>
      </c>
      <c r="P5" s="251"/>
      <c r="Q5" s="251" t="s">
        <v>127</v>
      </c>
      <c r="R5" s="251"/>
      <c r="S5" s="251" t="s">
        <v>128</v>
      </c>
      <c r="T5" s="251"/>
      <c r="U5" s="251" t="s">
        <v>129</v>
      </c>
      <c r="V5" s="251"/>
      <c r="W5" s="251" t="s">
        <v>130</v>
      </c>
      <c r="X5" s="251"/>
      <c r="Y5" s="6"/>
    </row>
    <row r="6" spans="1:25" ht="22.5" customHeight="1">
      <c r="A6" s="288"/>
      <c r="B6" s="251"/>
      <c r="C6" s="11">
        <v>2020</v>
      </c>
      <c r="D6" s="11">
        <v>2021</v>
      </c>
      <c r="E6" s="11">
        <v>2020</v>
      </c>
      <c r="F6" s="11">
        <v>2021</v>
      </c>
      <c r="G6" s="11">
        <v>2020</v>
      </c>
      <c r="H6" s="11">
        <v>2021</v>
      </c>
      <c r="I6" s="11">
        <v>2020</v>
      </c>
      <c r="J6" s="11">
        <v>2021</v>
      </c>
      <c r="K6" s="11">
        <v>2020</v>
      </c>
      <c r="L6" s="11">
        <v>2021</v>
      </c>
      <c r="M6" s="11">
        <v>2020</v>
      </c>
      <c r="N6" s="11">
        <v>2021</v>
      </c>
      <c r="O6" s="11">
        <v>2020</v>
      </c>
      <c r="P6" s="11">
        <v>2021</v>
      </c>
      <c r="Q6" s="11">
        <v>2020</v>
      </c>
      <c r="R6" s="11">
        <v>2021</v>
      </c>
      <c r="S6" s="11">
        <v>2020</v>
      </c>
      <c r="T6" s="11">
        <v>2021</v>
      </c>
      <c r="U6" s="11">
        <v>2020</v>
      </c>
      <c r="V6" s="11">
        <v>2021</v>
      </c>
      <c r="W6" s="11">
        <v>2020</v>
      </c>
      <c r="X6" s="11">
        <v>2021</v>
      </c>
      <c r="Y6" s="6"/>
    </row>
    <row r="7" spans="1:25" ht="12.75" customHeight="1">
      <c r="A7" s="12" t="s">
        <v>29</v>
      </c>
      <c r="B7" s="12" t="s">
        <v>31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6"/>
    </row>
    <row r="8" spans="1:212" ht="15.75" customHeight="1">
      <c r="A8" s="36">
        <v>1</v>
      </c>
      <c r="B8" s="20" t="s">
        <v>98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10"/>
      <c r="N8" s="23"/>
      <c r="O8" s="23"/>
      <c r="P8" s="210"/>
      <c r="Q8" s="210"/>
      <c r="R8" s="23"/>
      <c r="S8" s="23"/>
      <c r="T8" s="210"/>
      <c r="U8" s="210"/>
      <c r="V8" s="23"/>
      <c r="W8" s="23"/>
      <c r="X8" s="210"/>
      <c r="Y8" s="56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</row>
    <row r="9" spans="1:212" ht="12.75" customHeight="1">
      <c r="A9" s="37" t="s">
        <v>71</v>
      </c>
      <c r="B9" s="20" t="s">
        <v>99</v>
      </c>
      <c r="C9" s="23">
        <v>176</v>
      </c>
      <c r="D9" s="23">
        <v>176</v>
      </c>
      <c r="E9" s="23">
        <v>34102</v>
      </c>
      <c r="F9" s="23">
        <v>34518</v>
      </c>
      <c r="G9" s="23">
        <v>1641</v>
      </c>
      <c r="H9" s="23">
        <v>1387</v>
      </c>
      <c r="I9" s="23">
        <v>29436</v>
      </c>
      <c r="J9" s="23">
        <v>36992</v>
      </c>
      <c r="K9" s="23">
        <v>32676</v>
      </c>
      <c r="L9" s="23">
        <v>34569</v>
      </c>
      <c r="M9" s="23">
        <f aca="true" t="shared" si="0" ref="M9:M33">E9+G9+I9+K9</f>
        <v>97855</v>
      </c>
      <c r="N9" s="23">
        <f aca="true" t="shared" si="1" ref="N9:N33">F9+H9+J9+L9</f>
        <v>107466</v>
      </c>
      <c r="O9" s="210">
        <f aca="true" t="shared" si="2" ref="O9:O33">E9/C9/11</f>
        <v>17.6146694214876</v>
      </c>
      <c r="P9" s="210">
        <f aca="true" t="shared" si="3" ref="P9:P33">F9/D9/11</f>
        <v>17.829545454545453</v>
      </c>
      <c r="Q9" s="210">
        <f aca="true" t="shared" si="4" ref="Q9:Q33">G9/C9/11</f>
        <v>0.8476239669421488</v>
      </c>
      <c r="R9" s="210">
        <f aca="true" t="shared" si="5" ref="R9:R33">H9/D9/11</f>
        <v>0.7164256198347108</v>
      </c>
      <c r="S9" s="210">
        <f aca="true" t="shared" si="6" ref="S9:S33">I9/C9/11</f>
        <v>15.204545454545455</v>
      </c>
      <c r="T9" s="210">
        <f aca="true" t="shared" si="7" ref="T9:T33">J9/D9/11</f>
        <v>19.107438016528928</v>
      </c>
      <c r="U9" s="210">
        <f aca="true" t="shared" si="8" ref="U9:U33">K9/C9/11</f>
        <v>16.878099173553718</v>
      </c>
      <c r="V9" s="210">
        <f aca="true" t="shared" si="9" ref="V9:V33">L9/D9/11</f>
        <v>17.855888429752067</v>
      </c>
      <c r="W9" s="210">
        <f aca="true" t="shared" si="10" ref="W9:W33">O9+Q9+S9+U9</f>
        <v>50.54493801652892</v>
      </c>
      <c r="X9" s="210">
        <f aca="true" t="shared" si="11" ref="X9:X33">P9+R9+T9+V9</f>
        <v>55.509297520661164</v>
      </c>
      <c r="Y9" s="5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</row>
    <row r="10" spans="1:212" ht="12.75" customHeight="1">
      <c r="A10" s="37" t="s">
        <v>72</v>
      </c>
      <c r="B10" s="20" t="s">
        <v>100</v>
      </c>
      <c r="C10" s="23">
        <v>102</v>
      </c>
      <c r="D10" s="23">
        <v>102</v>
      </c>
      <c r="E10" s="23">
        <v>24047</v>
      </c>
      <c r="F10" s="23">
        <v>24854</v>
      </c>
      <c r="G10" s="23">
        <v>1281</v>
      </c>
      <c r="H10" s="23">
        <v>1148</v>
      </c>
      <c r="I10" s="23">
        <v>17583</v>
      </c>
      <c r="J10" s="23">
        <v>20438</v>
      </c>
      <c r="K10" s="23">
        <v>20442</v>
      </c>
      <c r="L10" s="23">
        <v>19136</v>
      </c>
      <c r="M10" s="23">
        <f t="shared" si="0"/>
        <v>63353</v>
      </c>
      <c r="N10" s="23">
        <f t="shared" si="1"/>
        <v>65576</v>
      </c>
      <c r="O10" s="210">
        <f t="shared" si="2"/>
        <v>21.432263814616757</v>
      </c>
      <c r="P10" s="210">
        <f t="shared" si="3"/>
        <v>22.151515151515152</v>
      </c>
      <c r="Q10" s="210">
        <f t="shared" si="4"/>
        <v>1.141711229946524</v>
      </c>
      <c r="R10" s="210">
        <f t="shared" si="5"/>
        <v>1.0231729055258467</v>
      </c>
      <c r="S10" s="210">
        <f t="shared" si="6"/>
        <v>15.671122994652405</v>
      </c>
      <c r="T10" s="210">
        <f t="shared" si="7"/>
        <v>18.215686274509803</v>
      </c>
      <c r="U10" s="210">
        <f t="shared" si="8"/>
        <v>18.219251336898395</v>
      </c>
      <c r="V10" s="210">
        <f t="shared" si="9"/>
        <v>17.055258467023172</v>
      </c>
      <c r="W10" s="210">
        <f t="shared" si="10"/>
        <v>56.46434937611408</v>
      </c>
      <c r="X10" s="210">
        <f t="shared" si="11"/>
        <v>58.445632798573975</v>
      </c>
      <c r="Y10" s="5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</row>
    <row r="11" spans="1:212" ht="12.75" customHeight="1">
      <c r="A11" s="37" t="s">
        <v>73</v>
      </c>
      <c r="B11" s="20" t="s">
        <v>101</v>
      </c>
      <c r="C11" s="23">
        <v>374</v>
      </c>
      <c r="D11" s="23">
        <v>374</v>
      </c>
      <c r="E11" s="23">
        <v>81795</v>
      </c>
      <c r="F11" s="23">
        <v>80483</v>
      </c>
      <c r="G11" s="23">
        <v>3456</v>
      </c>
      <c r="H11" s="23">
        <v>3143</v>
      </c>
      <c r="I11" s="23">
        <v>93646</v>
      </c>
      <c r="J11" s="23">
        <v>124096</v>
      </c>
      <c r="K11" s="23">
        <v>82835</v>
      </c>
      <c r="L11" s="23">
        <v>88361</v>
      </c>
      <c r="M11" s="23">
        <f t="shared" si="0"/>
        <v>261732</v>
      </c>
      <c r="N11" s="23">
        <f t="shared" si="1"/>
        <v>296083</v>
      </c>
      <c r="O11" s="210">
        <f t="shared" si="2"/>
        <v>19.882109868740887</v>
      </c>
      <c r="P11" s="210">
        <f t="shared" si="3"/>
        <v>19.563198833252308</v>
      </c>
      <c r="Q11" s="210">
        <f t="shared" si="4"/>
        <v>0.8400583373845406</v>
      </c>
      <c r="R11" s="210">
        <f t="shared" si="5"/>
        <v>0.7639766650461838</v>
      </c>
      <c r="S11" s="210">
        <f t="shared" si="6"/>
        <v>22.762761302868252</v>
      </c>
      <c r="T11" s="210">
        <f t="shared" si="7"/>
        <v>30.164316966456003</v>
      </c>
      <c r="U11" s="210">
        <f t="shared" si="8"/>
        <v>20.13490520175012</v>
      </c>
      <c r="V11" s="210">
        <f t="shared" si="9"/>
        <v>21.478123480797276</v>
      </c>
      <c r="W11" s="210">
        <f t="shared" si="10"/>
        <v>63.6198347107438</v>
      </c>
      <c r="X11" s="210">
        <f t="shared" si="11"/>
        <v>71.96961594555177</v>
      </c>
      <c r="Y11" s="5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</row>
    <row r="12" spans="1:212" ht="12.75" customHeight="1">
      <c r="A12" s="37" t="s">
        <v>74</v>
      </c>
      <c r="B12" s="20" t="s">
        <v>102</v>
      </c>
      <c r="C12" s="23">
        <v>242</v>
      </c>
      <c r="D12" s="23">
        <v>242</v>
      </c>
      <c r="E12" s="23">
        <v>54407</v>
      </c>
      <c r="F12" s="23">
        <v>50830</v>
      </c>
      <c r="G12" s="23">
        <v>1538</v>
      </c>
      <c r="H12" s="23">
        <v>1630</v>
      </c>
      <c r="I12" s="23">
        <v>62788</v>
      </c>
      <c r="J12" s="23">
        <v>88052</v>
      </c>
      <c r="K12" s="23">
        <v>45321</v>
      </c>
      <c r="L12" s="23">
        <v>43409</v>
      </c>
      <c r="M12" s="23">
        <f t="shared" si="0"/>
        <v>164054</v>
      </c>
      <c r="N12" s="23">
        <f t="shared" si="1"/>
        <v>183921</v>
      </c>
      <c r="O12" s="210">
        <f t="shared" si="2"/>
        <v>20.43839218632607</v>
      </c>
      <c r="P12" s="210">
        <f t="shared" si="3"/>
        <v>19.0946656649136</v>
      </c>
      <c r="Q12" s="210">
        <f t="shared" si="4"/>
        <v>0.5777610818933133</v>
      </c>
      <c r="R12" s="210">
        <f t="shared" si="5"/>
        <v>0.6123215627347859</v>
      </c>
      <c r="S12" s="210">
        <f t="shared" si="6"/>
        <v>23.58677685950413</v>
      </c>
      <c r="T12" s="210">
        <f t="shared" si="7"/>
        <v>33.07738542449286</v>
      </c>
      <c r="U12" s="210">
        <f t="shared" si="8"/>
        <v>17.025169045830204</v>
      </c>
      <c r="V12" s="210">
        <f t="shared" si="9"/>
        <v>16.306912096168293</v>
      </c>
      <c r="W12" s="210">
        <f t="shared" si="10"/>
        <v>61.628099173553714</v>
      </c>
      <c r="X12" s="210">
        <f t="shared" si="11"/>
        <v>69.09128474830953</v>
      </c>
      <c r="Y12" s="5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</row>
    <row r="13" spans="1:212" ht="12.75" customHeight="1">
      <c r="A13" s="37" t="s">
        <v>75</v>
      </c>
      <c r="B13" s="20" t="s">
        <v>103</v>
      </c>
      <c r="C13" s="23">
        <v>157</v>
      </c>
      <c r="D13" s="23">
        <v>157</v>
      </c>
      <c r="E13" s="23">
        <v>30029</v>
      </c>
      <c r="F13" s="23">
        <v>30898</v>
      </c>
      <c r="G13" s="23">
        <v>1968</v>
      </c>
      <c r="H13" s="23">
        <v>1617</v>
      </c>
      <c r="I13" s="23">
        <v>28021</v>
      </c>
      <c r="J13" s="23">
        <v>31949</v>
      </c>
      <c r="K13" s="23">
        <v>31133</v>
      </c>
      <c r="L13" s="23">
        <v>33303</v>
      </c>
      <c r="M13" s="23">
        <f t="shared" si="0"/>
        <v>91151</v>
      </c>
      <c r="N13" s="23">
        <f t="shared" si="1"/>
        <v>97767</v>
      </c>
      <c r="O13" s="210">
        <f t="shared" si="2"/>
        <v>17.387955993051534</v>
      </c>
      <c r="P13" s="210">
        <f t="shared" si="3"/>
        <v>17.891140706427333</v>
      </c>
      <c r="Q13" s="210">
        <f t="shared" si="4"/>
        <v>1.1395483497394325</v>
      </c>
      <c r="R13" s="210">
        <f t="shared" si="5"/>
        <v>0.9363057324840764</v>
      </c>
      <c r="S13" s="210">
        <f t="shared" si="6"/>
        <v>16.22524609148813</v>
      </c>
      <c r="T13" s="210">
        <f t="shared" si="7"/>
        <v>18.4997104806022</v>
      </c>
      <c r="U13" s="210">
        <f t="shared" si="8"/>
        <v>18.02721482339317</v>
      </c>
      <c r="V13" s="210">
        <f t="shared" si="9"/>
        <v>19.283729009843658</v>
      </c>
      <c r="W13" s="210">
        <f t="shared" si="10"/>
        <v>52.77996525767226</v>
      </c>
      <c r="X13" s="210">
        <f t="shared" si="11"/>
        <v>56.610885929357266</v>
      </c>
      <c r="Y13" s="5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</row>
    <row r="14" spans="1:212" ht="12.75" customHeight="1">
      <c r="A14" s="37" t="s">
        <v>76</v>
      </c>
      <c r="B14" s="20" t="s">
        <v>104</v>
      </c>
      <c r="C14" s="23">
        <v>99</v>
      </c>
      <c r="D14" s="23">
        <v>99</v>
      </c>
      <c r="E14" s="23">
        <v>19273</v>
      </c>
      <c r="F14" s="23">
        <v>21990</v>
      </c>
      <c r="G14" s="23">
        <v>917</v>
      </c>
      <c r="H14" s="23">
        <v>1380</v>
      </c>
      <c r="I14" s="23">
        <v>21917</v>
      </c>
      <c r="J14" s="23">
        <v>29710</v>
      </c>
      <c r="K14" s="23">
        <v>21725</v>
      </c>
      <c r="L14" s="23">
        <v>25799</v>
      </c>
      <c r="M14" s="23">
        <f t="shared" si="0"/>
        <v>63832</v>
      </c>
      <c r="N14" s="23">
        <f t="shared" si="1"/>
        <v>78879</v>
      </c>
      <c r="O14" s="210">
        <f t="shared" si="2"/>
        <v>17.69788797061524</v>
      </c>
      <c r="P14" s="210">
        <f t="shared" si="3"/>
        <v>20.19283746556474</v>
      </c>
      <c r="Q14" s="210">
        <f t="shared" si="4"/>
        <v>0.8420569329660239</v>
      </c>
      <c r="R14" s="210">
        <f t="shared" si="5"/>
        <v>1.2672176308539944</v>
      </c>
      <c r="S14" s="210">
        <f t="shared" si="6"/>
        <v>20.125803489439853</v>
      </c>
      <c r="T14" s="210">
        <f t="shared" si="7"/>
        <v>27.281910009182738</v>
      </c>
      <c r="U14" s="210">
        <f t="shared" si="8"/>
        <v>19.94949494949495</v>
      </c>
      <c r="V14" s="210">
        <f t="shared" si="9"/>
        <v>23.69054178145087</v>
      </c>
      <c r="W14" s="210">
        <f t="shared" si="10"/>
        <v>58.61524334251607</v>
      </c>
      <c r="X14" s="210">
        <f t="shared" si="11"/>
        <v>72.43250688705234</v>
      </c>
      <c r="Y14" s="5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ht="12.75" customHeight="1">
      <c r="A15" s="37" t="s">
        <v>77</v>
      </c>
      <c r="B15" s="20" t="s">
        <v>105</v>
      </c>
      <c r="C15" s="23">
        <v>242</v>
      </c>
      <c r="D15" s="23">
        <v>242</v>
      </c>
      <c r="E15" s="23">
        <v>42143</v>
      </c>
      <c r="F15" s="23">
        <v>40269</v>
      </c>
      <c r="G15" s="23">
        <v>1756</v>
      </c>
      <c r="H15" s="23">
        <v>1533</v>
      </c>
      <c r="I15" s="23">
        <v>52435</v>
      </c>
      <c r="J15" s="23">
        <v>71309</v>
      </c>
      <c r="K15" s="23">
        <v>35213</v>
      </c>
      <c r="L15" s="23">
        <v>42842</v>
      </c>
      <c r="M15" s="23">
        <f t="shared" si="0"/>
        <v>131547</v>
      </c>
      <c r="N15" s="23">
        <f t="shared" si="1"/>
        <v>155953</v>
      </c>
      <c r="O15" s="210">
        <f t="shared" si="2"/>
        <v>15.831329827197596</v>
      </c>
      <c r="P15" s="210">
        <f t="shared" si="3"/>
        <v>15.127347858752819</v>
      </c>
      <c r="Q15" s="210">
        <f t="shared" si="4"/>
        <v>0.6596543951915853</v>
      </c>
      <c r="R15" s="210">
        <f t="shared" si="5"/>
        <v>0.5758827948910593</v>
      </c>
      <c r="S15" s="210">
        <f t="shared" si="6"/>
        <v>19.697595792637113</v>
      </c>
      <c r="T15" s="210">
        <f t="shared" si="7"/>
        <v>26.787753568745302</v>
      </c>
      <c r="U15" s="210">
        <f t="shared" si="8"/>
        <v>13.228024042073628</v>
      </c>
      <c r="V15" s="210">
        <f t="shared" si="9"/>
        <v>16.093914350112698</v>
      </c>
      <c r="W15" s="210">
        <f t="shared" si="10"/>
        <v>49.41660405709992</v>
      </c>
      <c r="X15" s="210">
        <f t="shared" si="11"/>
        <v>58.58489857250188</v>
      </c>
      <c r="Y15" s="5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</row>
    <row r="16" spans="1:212" ht="12.75" customHeight="1">
      <c r="A16" s="37" t="s">
        <v>78</v>
      </c>
      <c r="B16" s="20" t="s">
        <v>106</v>
      </c>
      <c r="C16" s="23">
        <v>104</v>
      </c>
      <c r="D16" s="23">
        <v>104</v>
      </c>
      <c r="E16" s="23">
        <v>18512</v>
      </c>
      <c r="F16" s="23">
        <v>20660</v>
      </c>
      <c r="G16" s="23">
        <v>791</v>
      </c>
      <c r="H16" s="23">
        <v>769</v>
      </c>
      <c r="I16" s="23">
        <v>19245</v>
      </c>
      <c r="J16" s="23">
        <v>23472</v>
      </c>
      <c r="K16" s="23">
        <v>20431</v>
      </c>
      <c r="L16" s="23">
        <v>22395</v>
      </c>
      <c r="M16" s="23">
        <f t="shared" si="0"/>
        <v>58979</v>
      </c>
      <c r="N16" s="23">
        <f t="shared" si="1"/>
        <v>67296</v>
      </c>
      <c r="O16" s="210">
        <f t="shared" si="2"/>
        <v>16.181818181818183</v>
      </c>
      <c r="P16" s="210">
        <f t="shared" si="3"/>
        <v>18.05944055944056</v>
      </c>
      <c r="Q16" s="210">
        <f t="shared" si="4"/>
        <v>0.6914335664335665</v>
      </c>
      <c r="R16" s="210">
        <f t="shared" si="5"/>
        <v>0.6722027972027972</v>
      </c>
      <c r="S16" s="210">
        <f t="shared" si="6"/>
        <v>16.82255244755245</v>
      </c>
      <c r="T16" s="210">
        <f t="shared" si="7"/>
        <v>20.517482517482517</v>
      </c>
      <c r="U16" s="210">
        <f t="shared" si="8"/>
        <v>17.859265734265733</v>
      </c>
      <c r="V16" s="210">
        <f t="shared" si="9"/>
        <v>19.57604895104895</v>
      </c>
      <c r="W16" s="210">
        <f t="shared" si="10"/>
        <v>51.55506993006993</v>
      </c>
      <c r="X16" s="210">
        <f t="shared" si="11"/>
        <v>58.82517482517483</v>
      </c>
      <c r="Y16" s="5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</row>
    <row r="17" spans="1:212" ht="12.75" customHeight="1">
      <c r="A17" s="37" t="s">
        <v>79</v>
      </c>
      <c r="B17" s="20" t="s">
        <v>107</v>
      </c>
      <c r="C17" s="23">
        <v>208</v>
      </c>
      <c r="D17" s="23">
        <v>208</v>
      </c>
      <c r="E17" s="23">
        <v>32798</v>
      </c>
      <c r="F17" s="23">
        <v>30366</v>
      </c>
      <c r="G17" s="23">
        <v>2479</v>
      </c>
      <c r="H17" s="23">
        <v>2051</v>
      </c>
      <c r="I17" s="23">
        <v>46554</v>
      </c>
      <c r="J17" s="23">
        <v>54818</v>
      </c>
      <c r="K17" s="23">
        <v>41853</v>
      </c>
      <c r="L17" s="23">
        <v>50947</v>
      </c>
      <c r="M17" s="23">
        <f t="shared" si="0"/>
        <v>123684</v>
      </c>
      <c r="N17" s="23">
        <f t="shared" si="1"/>
        <v>138182</v>
      </c>
      <c r="O17" s="210">
        <f t="shared" si="2"/>
        <v>14.334790209790212</v>
      </c>
      <c r="P17" s="210">
        <f t="shared" si="3"/>
        <v>13.271853146853147</v>
      </c>
      <c r="Q17" s="210">
        <f t="shared" si="4"/>
        <v>1.0834790209790208</v>
      </c>
      <c r="R17" s="210">
        <f t="shared" si="5"/>
        <v>0.896416083916084</v>
      </c>
      <c r="S17" s="210">
        <f t="shared" si="6"/>
        <v>20.34702797202797</v>
      </c>
      <c r="T17" s="210">
        <f t="shared" si="7"/>
        <v>23.958916083916083</v>
      </c>
      <c r="U17" s="210">
        <f t="shared" si="8"/>
        <v>18.292395104895107</v>
      </c>
      <c r="V17" s="210">
        <f t="shared" si="9"/>
        <v>22.267045454545453</v>
      </c>
      <c r="W17" s="210">
        <f t="shared" si="10"/>
        <v>54.05769230769231</v>
      </c>
      <c r="X17" s="210">
        <f t="shared" si="11"/>
        <v>60.39423076923077</v>
      </c>
      <c r="Y17" s="5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ht="12.75" customHeight="1">
      <c r="A18" s="37" t="s">
        <v>80</v>
      </c>
      <c r="B18" s="20" t="s">
        <v>108</v>
      </c>
      <c r="C18" s="23">
        <v>135</v>
      </c>
      <c r="D18" s="23">
        <v>135</v>
      </c>
      <c r="E18" s="23">
        <v>16478</v>
      </c>
      <c r="F18" s="23">
        <v>17927</v>
      </c>
      <c r="G18" s="23">
        <v>1227</v>
      </c>
      <c r="H18" s="23">
        <v>925</v>
      </c>
      <c r="I18" s="23">
        <v>23091</v>
      </c>
      <c r="J18" s="23">
        <v>27042</v>
      </c>
      <c r="K18" s="23">
        <v>16836</v>
      </c>
      <c r="L18" s="23">
        <v>16171</v>
      </c>
      <c r="M18" s="23">
        <f t="shared" si="0"/>
        <v>57632</v>
      </c>
      <c r="N18" s="23">
        <f t="shared" si="1"/>
        <v>62065</v>
      </c>
      <c r="O18" s="210">
        <f t="shared" si="2"/>
        <v>11.096296296296297</v>
      </c>
      <c r="P18" s="210">
        <f t="shared" si="3"/>
        <v>12.072053872053873</v>
      </c>
      <c r="Q18" s="210">
        <f t="shared" si="4"/>
        <v>0.8262626262626263</v>
      </c>
      <c r="R18" s="210">
        <f t="shared" si="5"/>
        <v>0.622895622895623</v>
      </c>
      <c r="S18" s="210">
        <f t="shared" si="6"/>
        <v>15.54949494949495</v>
      </c>
      <c r="T18" s="210">
        <f t="shared" si="7"/>
        <v>18.21010101010101</v>
      </c>
      <c r="U18" s="210">
        <f t="shared" si="8"/>
        <v>11.337373737373737</v>
      </c>
      <c r="V18" s="210">
        <f t="shared" si="9"/>
        <v>10.88956228956229</v>
      </c>
      <c r="W18" s="210">
        <f t="shared" si="10"/>
        <v>38.80942760942761</v>
      </c>
      <c r="X18" s="210">
        <f t="shared" si="11"/>
        <v>41.794612794612796</v>
      </c>
      <c r="Y18" s="5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</row>
    <row r="19" spans="1:212" ht="12.75" customHeight="1">
      <c r="A19" s="37" t="s">
        <v>81</v>
      </c>
      <c r="B19" s="20" t="s">
        <v>109</v>
      </c>
      <c r="C19" s="23">
        <v>124</v>
      </c>
      <c r="D19" s="23">
        <v>124</v>
      </c>
      <c r="E19" s="23">
        <v>18747</v>
      </c>
      <c r="F19" s="23">
        <v>20434</v>
      </c>
      <c r="G19" s="23">
        <v>1560</v>
      </c>
      <c r="H19" s="23">
        <v>2036</v>
      </c>
      <c r="I19" s="23">
        <v>22142</v>
      </c>
      <c r="J19" s="23">
        <v>27072</v>
      </c>
      <c r="K19" s="23">
        <v>25514</v>
      </c>
      <c r="L19" s="23">
        <v>17253</v>
      </c>
      <c r="M19" s="23">
        <f t="shared" si="0"/>
        <v>67963</v>
      </c>
      <c r="N19" s="23">
        <f t="shared" si="1"/>
        <v>66795</v>
      </c>
      <c r="O19" s="210">
        <f t="shared" si="2"/>
        <v>13.744134897360704</v>
      </c>
      <c r="P19" s="210">
        <f t="shared" si="3"/>
        <v>14.980938416422287</v>
      </c>
      <c r="Q19" s="210">
        <f t="shared" si="4"/>
        <v>1.1436950146627565</v>
      </c>
      <c r="R19" s="210">
        <f t="shared" si="5"/>
        <v>1.4926686217008795</v>
      </c>
      <c r="S19" s="210">
        <f t="shared" si="6"/>
        <v>16.233137829912025</v>
      </c>
      <c r="T19" s="210">
        <f t="shared" si="7"/>
        <v>19.8475073313783</v>
      </c>
      <c r="U19" s="210">
        <f t="shared" si="8"/>
        <v>18.705278592375365</v>
      </c>
      <c r="V19" s="210">
        <f t="shared" si="9"/>
        <v>12.64882697947214</v>
      </c>
      <c r="W19" s="210">
        <f t="shared" si="10"/>
        <v>49.82624633431085</v>
      </c>
      <c r="X19" s="210">
        <f t="shared" si="11"/>
        <v>48.969941348973606</v>
      </c>
      <c r="Y19" s="5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</row>
    <row r="20" spans="1:212" ht="12.75" customHeight="1">
      <c r="A20" s="37" t="s">
        <v>82</v>
      </c>
      <c r="B20" s="20" t="s">
        <v>110</v>
      </c>
      <c r="C20" s="23">
        <v>195</v>
      </c>
      <c r="D20" s="23">
        <v>195</v>
      </c>
      <c r="E20" s="23">
        <v>48125</v>
      </c>
      <c r="F20" s="23">
        <v>50918</v>
      </c>
      <c r="G20" s="23">
        <v>2692</v>
      </c>
      <c r="H20" s="23">
        <v>2678</v>
      </c>
      <c r="I20" s="23">
        <v>52035</v>
      </c>
      <c r="J20" s="23">
        <v>67292</v>
      </c>
      <c r="K20" s="23">
        <v>49668</v>
      </c>
      <c r="L20" s="23">
        <v>50113</v>
      </c>
      <c r="M20" s="23">
        <f t="shared" si="0"/>
        <v>152520</v>
      </c>
      <c r="N20" s="23">
        <f t="shared" si="1"/>
        <v>171001</v>
      </c>
      <c r="O20" s="210">
        <f t="shared" si="2"/>
        <v>22.435897435897434</v>
      </c>
      <c r="P20" s="210">
        <f t="shared" si="3"/>
        <v>23.737995337995336</v>
      </c>
      <c r="Q20" s="210">
        <f t="shared" si="4"/>
        <v>1.255011655011655</v>
      </c>
      <c r="R20" s="210">
        <f t="shared" si="5"/>
        <v>1.2484848484848483</v>
      </c>
      <c r="S20" s="210">
        <f t="shared" si="6"/>
        <v>24.25874125874126</v>
      </c>
      <c r="T20" s="210">
        <f t="shared" si="7"/>
        <v>31.37156177156177</v>
      </c>
      <c r="U20" s="210">
        <f t="shared" si="8"/>
        <v>23.155244755244755</v>
      </c>
      <c r="V20" s="210">
        <f t="shared" si="9"/>
        <v>23.36270396270396</v>
      </c>
      <c r="W20" s="210">
        <f t="shared" si="10"/>
        <v>71.1048951048951</v>
      </c>
      <c r="X20" s="210">
        <f t="shared" si="11"/>
        <v>79.72074592074591</v>
      </c>
      <c r="Y20" s="5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</row>
    <row r="21" spans="1:212" ht="12.75" customHeight="1">
      <c r="A21" s="37" t="s">
        <v>83</v>
      </c>
      <c r="B21" s="20" t="s">
        <v>111</v>
      </c>
      <c r="C21" s="23">
        <v>151</v>
      </c>
      <c r="D21" s="23">
        <v>151</v>
      </c>
      <c r="E21" s="23">
        <v>27537</v>
      </c>
      <c r="F21" s="23">
        <v>27983</v>
      </c>
      <c r="G21" s="23">
        <v>1282</v>
      </c>
      <c r="H21" s="23">
        <v>902</v>
      </c>
      <c r="I21" s="23">
        <v>30670</v>
      </c>
      <c r="J21" s="23">
        <v>36815</v>
      </c>
      <c r="K21" s="23">
        <v>23185</v>
      </c>
      <c r="L21" s="23">
        <v>23519</v>
      </c>
      <c r="M21" s="23">
        <f t="shared" si="0"/>
        <v>82674</v>
      </c>
      <c r="N21" s="23">
        <f t="shared" si="1"/>
        <v>89219</v>
      </c>
      <c r="O21" s="210">
        <f t="shared" si="2"/>
        <v>16.578567128236003</v>
      </c>
      <c r="P21" s="210">
        <f t="shared" si="3"/>
        <v>16.847080072245635</v>
      </c>
      <c r="Q21" s="210">
        <f t="shared" si="4"/>
        <v>0.7718242022877785</v>
      </c>
      <c r="R21" s="210">
        <f t="shared" si="5"/>
        <v>0.543046357615894</v>
      </c>
      <c r="S21" s="210">
        <f t="shared" si="6"/>
        <v>18.464780252859722</v>
      </c>
      <c r="T21" s="210">
        <f t="shared" si="7"/>
        <v>22.16435881998796</v>
      </c>
      <c r="U21" s="210">
        <f t="shared" si="8"/>
        <v>13.958458759783264</v>
      </c>
      <c r="V21" s="210">
        <f t="shared" si="9"/>
        <v>14.159542444310658</v>
      </c>
      <c r="W21" s="210">
        <f t="shared" si="10"/>
        <v>49.773630343166765</v>
      </c>
      <c r="X21" s="210">
        <f t="shared" si="11"/>
        <v>53.71402769416015</v>
      </c>
      <c r="Y21" s="5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</row>
    <row r="22" spans="1:212" ht="12.75" customHeight="1">
      <c r="A22" s="37" t="s">
        <v>84</v>
      </c>
      <c r="B22" s="20" t="s">
        <v>112</v>
      </c>
      <c r="C22" s="23">
        <v>279</v>
      </c>
      <c r="D22" s="23">
        <v>279</v>
      </c>
      <c r="E22" s="23">
        <v>72930</v>
      </c>
      <c r="F22" s="23">
        <v>73124</v>
      </c>
      <c r="G22" s="23">
        <v>1567</v>
      </c>
      <c r="H22" s="23">
        <v>1638</v>
      </c>
      <c r="I22" s="23">
        <v>65209</v>
      </c>
      <c r="J22" s="23">
        <v>74512</v>
      </c>
      <c r="K22" s="23">
        <v>68038</v>
      </c>
      <c r="L22" s="23">
        <v>79679</v>
      </c>
      <c r="M22" s="23">
        <f t="shared" si="0"/>
        <v>207744</v>
      </c>
      <c r="N22" s="23">
        <f t="shared" si="1"/>
        <v>228953</v>
      </c>
      <c r="O22" s="210">
        <f t="shared" si="2"/>
        <v>23.763440860215052</v>
      </c>
      <c r="P22" s="210">
        <f t="shared" si="3"/>
        <v>23.82665363310525</v>
      </c>
      <c r="Q22" s="210">
        <f t="shared" si="4"/>
        <v>0.5105897686542847</v>
      </c>
      <c r="R22" s="210">
        <f t="shared" si="5"/>
        <v>0.533724340175953</v>
      </c>
      <c r="S22" s="210">
        <f t="shared" si="6"/>
        <v>21.247637666992507</v>
      </c>
      <c r="T22" s="210">
        <f t="shared" si="7"/>
        <v>24.278918214402086</v>
      </c>
      <c r="U22" s="210">
        <f t="shared" si="8"/>
        <v>22.169436298468558</v>
      </c>
      <c r="V22" s="210">
        <f t="shared" si="9"/>
        <v>25.962528510915607</v>
      </c>
      <c r="W22" s="210">
        <f t="shared" si="10"/>
        <v>67.6911045943304</v>
      </c>
      <c r="X22" s="210">
        <f t="shared" si="11"/>
        <v>74.60182469859889</v>
      </c>
      <c r="Y22" s="5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</row>
    <row r="23" spans="1:212" ht="12.75" customHeight="1">
      <c r="A23" s="37" t="s">
        <v>85</v>
      </c>
      <c r="B23" s="20" t="s">
        <v>113</v>
      </c>
      <c r="C23" s="23">
        <v>177</v>
      </c>
      <c r="D23" s="23">
        <v>177</v>
      </c>
      <c r="E23" s="23">
        <v>43642</v>
      </c>
      <c r="F23" s="23">
        <v>40097</v>
      </c>
      <c r="G23" s="23">
        <v>1360</v>
      </c>
      <c r="H23" s="23">
        <v>1295</v>
      </c>
      <c r="I23" s="23">
        <v>39215</v>
      </c>
      <c r="J23" s="23">
        <v>54845</v>
      </c>
      <c r="K23" s="23">
        <v>24352</v>
      </c>
      <c r="L23" s="23">
        <v>26298</v>
      </c>
      <c r="M23" s="23">
        <f t="shared" si="0"/>
        <v>108569</v>
      </c>
      <c r="N23" s="23">
        <f t="shared" si="1"/>
        <v>122535</v>
      </c>
      <c r="O23" s="210">
        <f t="shared" si="2"/>
        <v>22.414997431946585</v>
      </c>
      <c r="P23" s="210">
        <f t="shared" si="3"/>
        <v>20.594247560349256</v>
      </c>
      <c r="Q23" s="210">
        <f t="shared" si="4"/>
        <v>0.6985105290190036</v>
      </c>
      <c r="R23" s="210">
        <f t="shared" si="5"/>
        <v>0.66512583461736</v>
      </c>
      <c r="S23" s="210">
        <f t="shared" si="6"/>
        <v>20.141242937853107</v>
      </c>
      <c r="T23" s="210">
        <f t="shared" si="7"/>
        <v>28.168977914740626</v>
      </c>
      <c r="U23" s="210">
        <f t="shared" si="8"/>
        <v>12.507447354904981</v>
      </c>
      <c r="V23" s="210">
        <f t="shared" si="9"/>
        <v>13.506933744221879</v>
      </c>
      <c r="W23" s="210">
        <f t="shared" si="10"/>
        <v>55.76219825372368</v>
      </c>
      <c r="X23" s="210">
        <f t="shared" si="11"/>
        <v>62.93528505392912</v>
      </c>
      <c r="Y23" s="5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</row>
    <row r="24" spans="1:212" ht="12.75" customHeight="1">
      <c r="A24" s="37" t="s">
        <v>86</v>
      </c>
      <c r="B24" s="20" t="s">
        <v>114</v>
      </c>
      <c r="C24" s="23">
        <v>106</v>
      </c>
      <c r="D24" s="23">
        <v>106</v>
      </c>
      <c r="E24" s="23">
        <v>17916</v>
      </c>
      <c r="F24" s="23">
        <v>21531</v>
      </c>
      <c r="G24" s="23">
        <v>1528</v>
      </c>
      <c r="H24" s="23">
        <v>1271</v>
      </c>
      <c r="I24" s="23">
        <v>19490</v>
      </c>
      <c r="J24" s="23">
        <v>24781</v>
      </c>
      <c r="K24" s="23">
        <v>23127</v>
      </c>
      <c r="L24" s="23">
        <v>24440</v>
      </c>
      <c r="M24" s="23">
        <f t="shared" si="0"/>
        <v>62061</v>
      </c>
      <c r="N24" s="23">
        <f t="shared" si="1"/>
        <v>72023</v>
      </c>
      <c r="O24" s="210">
        <f t="shared" si="2"/>
        <v>15.365351629502573</v>
      </c>
      <c r="P24" s="210">
        <f t="shared" si="3"/>
        <v>18.465694682675817</v>
      </c>
      <c r="Q24" s="210">
        <f t="shared" si="4"/>
        <v>1.3104631217838765</v>
      </c>
      <c r="R24" s="210">
        <f t="shared" si="5"/>
        <v>1.0900514579759863</v>
      </c>
      <c r="S24" s="210">
        <f t="shared" si="6"/>
        <v>16.715265866209265</v>
      </c>
      <c r="T24" s="210">
        <f t="shared" si="7"/>
        <v>21.253001715265867</v>
      </c>
      <c r="U24" s="210">
        <f t="shared" si="8"/>
        <v>19.834476843910807</v>
      </c>
      <c r="V24" s="210">
        <f t="shared" si="9"/>
        <v>20.960548885077188</v>
      </c>
      <c r="W24" s="210">
        <f t="shared" si="10"/>
        <v>53.225557461406524</v>
      </c>
      <c r="X24" s="210">
        <f t="shared" si="11"/>
        <v>61.76929674099486</v>
      </c>
      <c r="Y24" s="5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</row>
    <row r="25" spans="1:212" ht="12.75" customHeight="1">
      <c r="A25" s="37" t="s">
        <v>87</v>
      </c>
      <c r="B25" s="20" t="s">
        <v>115</v>
      </c>
      <c r="C25" s="23">
        <v>125</v>
      </c>
      <c r="D25" s="23">
        <v>125</v>
      </c>
      <c r="E25" s="23">
        <v>28557</v>
      </c>
      <c r="F25" s="23">
        <v>28724</v>
      </c>
      <c r="G25" s="23">
        <v>966</v>
      </c>
      <c r="H25" s="23">
        <v>931</v>
      </c>
      <c r="I25" s="23">
        <v>26497</v>
      </c>
      <c r="J25" s="23">
        <v>32228</v>
      </c>
      <c r="K25" s="23">
        <v>19726</v>
      </c>
      <c r="L25" s="23">
        <v>20497</v>
      </c>
      <c r="M25" s="23">
        <f t="shared" si="0"/>
        <v>75746</v>
      </c>
      <c r="N25" s="23">
        <f t="shared" si="1"/>
        <v>82380</v>
      </c>
      <c r="O25" s="210">
        <f t="shared" si="2"/>
        <v>20.768727272727272</v>
      </c>
      <c r="P25" s="210">
        <f t="shared" si="3"/>
        <v>20.89018181818182</v>
      </c>
      <c r="Q25" s="210">
        <f t="shared" si="4"/>
        <v>0.7025454545454545</v>
      </c>
      <c r="R25" s="210">
        <f t="shared" si="5"/>
        <v>0.6770909090909091</v>
      </c>
      <c r="S25" s="210">
        <f t="shared" si="6"/>
        <v>19.270545454545456</v>
      </c>
      <c r="T25" s="210">
        <f t="shared" si="7"/>
        <v>23.438545454545455</v>
      </c>
      <c r="U25" s="210">
        <f t="shared" si="8"/>
        <v>14.346181818181817</v>
      </c>
      <c r="V25" s="210">
        <f t="shared" si="9"/>
        <v>14.90690909090909</v>
      </c>
      <c r="W25" s="210">
        <f t="shared" si="10"/>
        <v>55.088</v>
      </c>
      <c r="X25" s="210">
        <f t="shared" si="11"/>
        <v>59.912727272727274</v>
      </c>
      <c r="Y25" s="5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</row>
    <row r="26" spans="1:212" ht="12.75" customHeight="1">
      <c r="A26" s="37" t="s">
        <v>88</v>
      </c>
      <c r="B26" s="20" t="s">
        <v>116</v>
      </c>
      <c r="C26" s="23">
        <v>91</v>
      </c>
      <c r="D26" s="23">
        <v>91</v>
      </c>
      <c r="E26" s="23">
        <v>18919</v>
      </c>
      <c r="F26" s="23">
        <v>17761</v>
      </c>
      <c r="G26" s="23">
        <v>958</v>
      </c>
      <c r="H26" s="23">
        <v>1068</v>
      </c>
      <c r="I26" s="23">
        <v>16166</v>
      </c>
      <c r="J26" s="23">
        <v>17941</v>
      </c>
      <c r="K26" s="23">
        <v>19734</v>
      </c>
      <c r="L26" s="23">
        <v>22294</v>
      </c>
      <c r="M26" s="23">
        <f t="shared" si="0"/>
        <v>55777</v>
      </c>
      <c r="N26" s="23">
        <f t="shared" si="1"/>
        <v>59064</v>
      </c>
      <c r="O26" s="210">
        <f t="shared" si="2"/>
        <v>18.9000999000999</v>
      </c>
      <c r="P26" s="210">
        <f t="shared" si="3"/>
        <v>17.743256743256744</v>
      </c>
      <c r="Q26" s="210">
        <f t="shared" si="4"/>
        <v>0.957042957042957</v>
      </c>
      <c r="R26" s="210">
        <f t="shared" si="5"/>
        <v>1.0669330669330668</v>
      </c>
      <c r="S26" s="210">
        <f t="shared" si="6"/>
        <v>16.14985014985015</v>
      </c>
      <c r="T26" s="210">
        <f t="shared" si="7"/>
        <v>17.923076923076923</v>
      </c>
      <c r="U26" s="210">
        <f t="shared" si="8"/>
        <v>19.714285714285715</v>
      </c>
      <c r="V26" s="210">
        <f t="shared" si="9"/>
        <v>22.27172827172827</v>
      </c>
      <c r="W26" s="210">
        <f t="shared" si="10"/>
        <v>55.72127872127872</v>
      </c>
      <c r="X26" s="210">
        <f t="shared" si="11"/>
        <v>59.004995004995</v>
      </c>
      <c r="Y26" s="5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ht="12.75" customHeight="1">
      <c r="A27" s="37" t="s">
        <v>89</v>
      </c>
      <c r="B27" s="20" t="s">
        <v>117</v>
      </c>
      <c r="C27" s="23">
        <v>313</v>
      </c>
      <c r="D27" s="23">
        <v>313</v>
      </c>
      <c r="E27" s="23">
        <v>65902</v>
      </c>
      <c r="F27" s="23">
        <v>65374</v>
      </c>
      <c r="G27" s="23">
        <v>2564</v>
      </c>
      <c r="H27" s="23">
        <v>2806</v>
      </c>
      <c r="I27" s="23">
        <v>89787</v>
      </c>
      <c r="J27" s="23">
        <v>115002</v>
      </c>
      <c r="K27" s="23">
        <v>48733</v>
      </c>
      <c r="L27" s="23">
        <v>49606</v>
      </c>
      <c r="M27" s="23">
        <f t="shared" si="0"/>
        <v>206986</v>
      </c>
      <c r="N27" s="23">
        <f t="shared" si="1"/>
        <v>232788</v>
      </c>
      <c r="O27" s="210">
        <f t="shared" si="2"/>
        <v>19.140865524252106</v>
      </c>
      <c r="P27" s="210">
        <f t="shared" si="3"/>
        <v>18.987510891664247</v>
      </c>
      <c r="Q27" s="210">
        <f t="shared" si="4"/>
        <v>0.7446993900668022</v>
      </c>
      <c r="R27" s="210">
        <f t="shared" si="5"/>
        <v>0.8149869300029043</v>
      </c>
      <c r="S27" s="210">
        <f t="shared" si="6"/>
        <v>26.078129538193437</v>
      </c>
      <c r="T27" s="210">
        <f t="shared" si="7"/>
        <v>33.40168457740343</v>
      </c>
      <c r="U27" s="210">
        <f t="shared" si="8"/>
        <v>14.154225965727562</v>
      </c>
      <c r="V27" s="210">
        <f t="shared" si="9"/>
        <v>14.407783909381353</v>
      </c>
      <c r="W27" s="210">
        <f t="shared" si="10"/>
        <v>60.117920418239905</v>
      </c>
      <c r="X27" s="210">
        <f t="shared" si="11"/>
        <v>67.61196630845194</v>
      </c>
      <c r="Y27" s="5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</row>
    <row r="28" spans="1:212" ht="12.75" customHeight="1">
      <c r="A28" s="37" t="s">
        <v>90</v>
      </c>
      <c r="B28" s="20" t="s">
        <v>118</v>
      </c>
      <c r="C28" s="23">
        <v>142</v>
      </c>
      <c r="D28" s="23">
        <v>142</v>
      </c>
      <c r="E28" s="23">
        <v>27383</v>
      </c>
      <c r="F28" s="23">
        <v>27011</v>
      </c>
      <c r="G28" s="23">
        <v>881</v>
      </c>
      <c r="H28" s="23">
        <v>696</v>
      </c>
      <c r="I28" s="23">
        <v>24811</v>
      </c>
      <c r="J28" s="23">
        <v>32914</v>
      </c>
      <c r="K28" s="23">
        <v>30463</v>
      </c>
      <c r="L28" s="23">
        <v>27294</v>
      </c>
      <c r="M28" s="23">
        <f t="shared" si="0"/>
        <v>83538</v>
      </c>
      <c r="N28" s="23">
        <f t="shared" si="1"/>
        <v>87915</v>
      </c>
      <c r="O28" s="210">
        <f t="shared" si="2"/>
        <v>17.530729833546733</v>
      </c>
      <c r="P28" s="210">
        <f t="shared" si="3"/>
        <v>17.29257362355954</v>
      </c>
      <c r="Q28" s="210">
        <f t="shared" si="4"/>
        <v>0.5640204865556978</v>
      </c>
      <c r="R28" s="210">
        <f t="shared" si="5"/>
        <v>0.4455825864276568</v>
      </c>
      <c r="S28" s="210">
        <f t="shared" si="6"/>
        <v>15.884122919334187</v>
      </c>
      <c r="T28" s="210">
        <f t="shared" si="7"/>
        <v>21.071702944942384</v>
      </c>
      <c r="U28" s="210">
        <f t="shared" si="8"/>
        <v>19.50256081946223</v>
      </c>
      <c r="V28" s="210">
        <f t="shared" si="9"/>
        <v>17.473751600512163</v>
      </c>
      <c r="W28" s="210">
        <f t="shared" si="10"/>
        <v>53.48143405889884</v>
      </c>
      <c r="X28" s="210">
        <f t="shared" si="11"/>
        <v>56.28361075544174</v>
      </c>
      <c r="Y28" s="5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</row>
    <row r="29" spans="1:212" ht="12.75" customHeight="1">
      <c r="A29" s="37" t="s">
        <v>91</v>
      </c>
      <c r="B29" s="20" t="s">
        <v>119</v>
      </c>
      <c r="C29" s="23">
        <v>137</v>
      </c>
      <c r="D29" s="23">
        <v>137</v>
      </c>
      <c r="E29" s="23">
        <v>29749</v>
      </c>
      <c r="F29" s="23">
        <v>25580</v>
      </c>
      <c r="G29" s="23">
        <v>926</v>
      </c>
      <c r="H29" s="23">
        <v>786</v>
      </c>
      <c r="I29" s="23">
        <v>24960</v>
      </c>
      <c r="J29" s="23">
        <v>28456</v>
      </c>
      <c r="K29" s="23">
        <v>23477</v>
      </c>
      <c r="L29" s="23">
        <v>24990</v>
      </c>
      <c r="M29" s="23">
        <f t="shared" si="0"/>
        <v>79112</v>
      </c>
      <c r="N29" s="23">
        <f t="shared" si="1"/>
        <v>79812</v>
      </c>
      <c r="O29" s="210">
        <f t="shared" si="2"/>
        <v>19.740544127405443</v>
      </c>
      <c r="P29" s="210">
        <f t="shared" si="3"/>
        <v>16.97412076974121</v>
      </c>
      <c r="Q29" s="210">
        <f t="shared" si="4"/>
        <v>0.6144658261446583</v>
      </c>
      <c r="R29" s="210">
        <f t="shared" si="5"/>
        <v>0.5215660252156602</v>
      </c>
      <c r="S29" s="210">
        <f t="shared" si="6"/>
        <v>16.562707365627073</v>
      </c>
      <c r="T29" s="210">
        <f t="shared" si="7"/>
        <v>18.882548108825482</v>
      </c>
      <c r="U29" s="210">
        <f t="shared" si="8"/>
        <v>15.578633045786331</v>
      </c>
      <c r="V29" s="210">
        <f t="shared" si="9"/>
        <v>16.582614465826143</v>
      </c>
      <c r="W29" s="210">
        <f t="shared" si="10"/>
        <v>52.496350364963504</v>
      </c>
      <c r="X29" s="210">
        <f t="shared" si="11"/>
        <v>52.960849369608496</v>
      </c>
      <c r="Y29" s="5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</row>
    <row r="30" spans="1:212" ht="12.75" customHeight="1">
      <c r="A30" s="37" t="s">
        <v>92</v>
      </c>
      <c r="B30" s="20" t="s">
        <v>120</v>
      </c>
      <c r="C30" s="23">
        <v>139</v>
      </c>
      <c r="D30" s="23">
        <v>139</v>
      </c>
      <c r="E30" s="23">
        <v>21917</v>
      </c>
      <c r="F30" s="23">
        <v>20156</v>
      </c>
      <c r="G30" s="23">
        <v>926</v>
      </c>
      <c r="H30" s="23">
        <v>786</v>
      </c>
      <c r="I30" s="23">
        <v>23758</v>
      </c>
      <c r="J30" s="23">
        <v>26161</v>
      </c>
      <c r="K30" s="23">
        <v>23192</v>
      </c>
      <c r="L30" s="23">
        <v>24965</v>
      </c>
      <c r="M30" s="23">
        <f t="shared" si="0"/>
        <v>69793</v>
      </c>
      <c r="N30" s="23">
        <f t="shared" si="1"/>
        <v>72068</v>
      </c>
      <c r="O30" s="210">
        <f t="shared" si="2"/>
        <v>14.33420536298234</v>
      </c>
      <c r="P30" s="210">
        <f t="shared" si="3"/>
        <v>13.182472204054937</v>
      </c>
      <c r="Q30" s="210">
        <f t="shared" si="4"/>
        <v>0.605624591236102</v>
      </c>
      <c r="R30" s="210">
        <f t="shared" si="5"/>
        <v>0.5140614780902552</v>
      </c>
      <c r="S30" s="210">
        <f t="shared" si="6"/>
        <v>15.538260300850228</v>
      </c>
      <c r="T30" s="210">
        <f t="shared" si="7"/>
        <v>17.109875735775017</v>
      </c>
      <c r="U30" s="210">
        <f t="shared" si="8"/>
        <v>15.168083714846306</v>
      </c>
      <c r="V30" s="210">
        <f t="shared" si="9"/>
        <v>16.32766514061478</v>
      </c>
      <c r="W30" s="210">
        <f t="shared" si="10"/>
        <v>45.646173969914976</v>
      </c>
      <c r="X30" s="210">
        <f t="shared" si="11"/>
        <v>47.13407455853499</v>
      </c>
      <c r="Y30" s="5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</row>
    <row r="31" spans="1:212" ht="12.75" customHeight="1">
      <c r="A31" s="37" t="s">
        <v>93</v>
      </c>
      <c r="B31" s="20" t="s">
        <v>121</v>
      </c>
      <c r="C31" s="23">
        <v>78</v>
      </c>
      <c r="D31" s="23">
        <v>78</v>
      </c>
      <c r="E31" s="23">
        <v>10566</v>
      </c>
      <c r="F31" s="23">
        <v>12279</v>
      </c>
      <c r="G31" s="23">
        <v>797</v>
      </c>
      <c r="H31" s="23">
        <v>994</v>
      </c>
      <c r="I31" s="23">
        <v>15435</v>
      </c>
      <c r="J31" s="23">
        <v>20273</v>
      </c>
      <c r="K31" s="23">
        <v>21171</v>
      </c>
      <c r="L31" s="23">
        <v>22810</v>
      </c>
      <c r="M31" s="23">
        <f t="shared" si="0"/>
        <v>47969</v>
      </c>
      <c r="N31" s="23">
        <f t="shared" si="1"/>
        <v>56356</v>
      </c>
      <c r="O31" s="210">
        <f t="shared" si="2"/>
        <v>12.314685314685313</v>
      </c>
      <c r="P31" s="210">
        <f t="shared" si="3"/>
        <v>14.311188811188812</v>
      </c>
      <c r="Q31" s="210">
        <f t="shared" si="4"/>
        <v>0.9289044289044288</v>
      </c>
      <c r="R31" s="210">
        <f t="shared" si="5"/>
        <v>1.1585081585081585</v>
      </c>
      <c r="S31" s="210">
        <f t="shared" si="6"/>
        <v>17.98951048951049</v>
      </c>
      <c r="T31" s="210">
        <f t="shared" si="7"/>
        <v>23.628205128205128</v>
      </c>
      <c r="U31" s="210">
        <f t="shared" si="8"/>
        <v>24.674825174825173</v>
      </c>
      <c r="V31" s="210">
        <f t="shared" si="9"/>
        <v>26.585081585081586</v>
      </c>
      <c r="W31" s="210">
        <f t="shared" si="10"/>
        <v>55.907925407925404</v>
      </c>
      <c r="X31" s="210">
        <f t="shared" si="11"/>
        <v>65.68298368298369</v>
      </c>
      <c r="Y31" s="5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</row>
    <row r="32" spans="1:212" ht="12.75" customHeight="1">
      <c r="A32" s="37" t="s">
        <v>94</v>
      </c>
      <c r="B32" s="20" t="s">
        <v>122</v>
      </c>
      <c r="C32" s="23">
        <v>131</v>
      </c>
      <c r="D32" s="23">
        <v>131</v>
      </c>
      <c r="E32" s="23">
        <v>18718</v>
      </c>
      <c r="F32" s="23">
        <v>19254</v>
      </c>
      <c r="G32" s="23">
        <v>1043</v>
      </c>
      <c r="H32" s="23">
        <v>874</v>
      </c>
      <c r="I32" s="23">
        <v>26081</v>
      </c>
      <c r="J32" s="23">
        <v>30865</v>
      </c>
      <c r="K32" s="23">
        <v>19383</v>
      </c>
      <c r="L32" s="23">
        <v>22839</v>
      </c>
      <c r="M32" s="23">
        <f t="shared" si="0"/>
        <v>65225</v>
      </c>
      <c r="N32" s="23">
        <f t="shared" si="1"/>
        <v>73832</v>
      </c>
      <c r="O32" s="210">
        <f t="shared" si="2"/>
        <v>12.989590562109646</v>
      </c>
      <c r="P32" s="210">
        <f t="shared" si="3"/>
        <v>13.361554476058291</v>
      </c>
      <c r="Q32" s="210">
        <f t="shared" si="4"/>
        <v>0.7238029146426093</v>
      </c>
      <c r="R32" s="210">
        <f t="shared" si="5"/>
        <v>0.6065232477446219</v>
      </c>
      <c r="S32" s="210">
        <f t="shared" si="6"/>
        <v>18.099236641221374</v>
      </c>
      <c r="T32" s="210">
        <f t="shared" si="7"/>
        <v>21.419153365718252</v>
      </c>
      <c r="U32" s="210">
        <f t="shared" si="8"/>
        <v>13.451075641915336</v>
      </c>
      <c r="V32" s="210">
        <f t="shared" si="9"/>
        <v>15.84941013185288</v>
      </c>
      <c r="W32" s="210">
        <f t="shared" si="10"/>
        <v>45.263705759888964</v>
      </c>
      <c r="X32" s="210">
        <f t="shared" si="11"/>
        <v>51.23664122137404</v>
      </c>
      <c r="Y32" s="5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ht="12.75" customHeight="1">
      <c r="A33" s="37" t="s">
        <v>95</v>
      </c>
      <c r="B33" s="20" t="s">
        <v>123</v>
      </c>
      <c r="C33" s="23">
        <v>317</v>
      </c>
      <c r="D33" s="23">
        <v>317</v>
      </c>
      <c r="E33" s="23">
        <v>127321</v>
      </c>
      <c r="F33" s="23">
        <v>144127</v>
      </c>
      <c r="G33" s="23">
        <v>4264</v>
      </c>
      <c r="H33" s="23">
        <v>3988</v>
      </c>
      <c r="I33" s="23">
        <v>82762</v>
      </c>
      <c r="J33" s="23">
        <v>101903</v>
      </c>
      <c r="K33" s="23">
        <v>84989</v>
      </c>
      <c r="L33" s="23">
        <v>96987</v>
      </c>
      <c r="M33" s="23">
        <f t="shared" si="0"/>
        <v>299336</v>
      </c>
      <c r="N33" s="23">
        <f t="shared" si="1"/>
        <v>347005</v>
      </c>
      <c r="O33" s="210">
        <f t="shared" si="2"/>
        <v>36.51304846572986</v>
      </c>
      <c r="P33" s="210">
        <f t="shared" si="3"/>
        <v>41.332664181244624</v>
      </c>
      <c r="Q33" s="210">
        <f t="shared" si="4"/>
        <v>1.2228276455405793</v>
      </c>
      <c r="R33" s="210">
        <f t="shared" si="5"/>
        <v>1.1436765127616864</v>
      </c>
      <c r="S33" s="210">
        <f t="shared" si="6"/>
        <v>23.734442213937484</v>
      </c>
      <c r="T33" s="210">
        <f t="shared" si="7"/>
        <v>29.22368798394035</v>
      </c>
      <c r="U33" s="210">
        <f t="shared" si="8"/>
        <v>24.37310008603384</v>
      </c>
      <c r="V33" s="210">
        <f t="shared" si="9"/>
        <v>27.813880126182962</v>
      </c>
      <c r="W33" s="210">
        <f t="shared" si="10"/>
        <v>85.84341841124176</v>
      </c>
      <c r="X33" s="210">
        <f t="shared" si="11"/>
        <v>99.51390880412963</v>
      </c>
      <c r="Y33" s="5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</row>
    <row r="34" spans="1:212" ht="16.5" customHeight="1">
      <c r="A34" s="206" t="s">
        <v>96</v>
      </c>
      <c r="B34" s="207" t="s">
        <v>124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10"/>
      <c r="N34" s="23"/>
      <c r="O34" s="23"/>
      <c r="P34" s="210"/>
      <c r="Q34" s="210"/>
      <c r="R34" s="23"/>
      <c r="S34" s="23"/>
      <c r="T34" s="210"/>
      <c r="U34" s="210"/>
      <c r="V34" s="23"/>
      <c r="W34" s="23"/>
      <c r="X34" s="210"/>
      <c r="Y34" s="155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</row>
    <row r="35" spans="1:25" ht="12.75" customHeight="1">
      <c r="A35" s="192"/>
      <c r="B35" s="208" t="s">
        <v>52</v>
      </c>
      <c r="C35" s="120">
        <f aca="true" t="shared" si="12" ref="C35:N35">SUM(C8:C34)</f>
        <v>4344</v>
      </c>
      <c r="D35" s="120">
        <f t="shared" si="12"/>
        <v>4344</v>
      </c>
      <c r="E35" s="120">
        <f t="shared" si="12"/>
        <v>931513</v>
      </c>
      <c r="F35" s="120">
        <f t="shared" si="12"/>
        <v>947148</v>
      </c>
      <c r="G35" s="120">
        <f t="shared" si="12"/>
        <v>40368</v>
      </c>
      <c r="H35" s="120">
        <f t="shared" si="12"/>
        <v>38332</v>
      </c>
      <c r="I35" s="120">
        <f t="shared" si="12"/>
        <v>953734</v>
      </c>
      <c r="J35" s="120">
        <f t="shared" si="12"/>
        <v>1198938</v>
      </c>
      <c r="K35" s="120">
        <f t="shared" si="12"/>
        <v>853217</v>
      </c>
      <c r="L35" s="120">
        <f t="shared" si="12"/>
        <v>910516</v>
      </c>
      <c r="M35" s="120">
        <f t="shared" si="12"/>
        <v>2778832</v>
      </c>
      <c r="N35" s="120">
        <f t="shared" si="12"/>
        <v>3094934</v>
      </c>
      <c r="O35" s="213">
        <f>E35/C35/11</f>
        <v>19.49424493554328</v>
      </c>
      <c r="P35" s="213">
        <f>F35/D35/11</f>
        <v>19.821446509291814</v>
      </c>
      <c r="Q35" s="213">
        <f>G35/C35/11</f>
        <v>0.8448016072325465</v>
      </c>
      <c r="R35" s="213">
        <f>H35/D35/11</f>
        <v>0.8021932027456888</v>
      </c>
      <c r="S35" s="213">
        <f>I35/C35/11</f>
        <v>19.959275071153524</v>
      </c>
      <c r="T35" s="213">
        <f>J35/D35/11</f>
        <v>25.0907835258664</v>
      </c>
      <c r="U35" s="213">
        <f>K35/C35/11</f>
        <v>17.855704838439646</v>
      </c>
      <c r="V35" s="213">
        <f>L35/D35/11</f>
        <v>19.05483006864222</v>
      </c>
      <c r="W35" s="213">
        <f>O35+Q35+S35+U35</f>
        <v>58.154026452368996</v>
      </c>
      <c r="X35" s="213">
        <f>P35+R35+T35+V35</f>
        <v>64.76925330654612</v>
      </c>
      <c r="Y35" s="6"/>
    </row>
    <row r="36" spans="1:24" ht="12.7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209"/>
      <c r="L36" s="164"/>
      <c r="M36" s="211"/>
      <c r="N36" s="164"/>
      <c r="O36" s="164"/>
      <c r="P36" s="211"/>
      <c r="Q36" s="211"/>
      <c r="R36" s="164"/>
      <c r="S36" s="164"/>
      <c r="T36" s="211"/>
      <c r="U36" s="211"/>
      <c r="V36" s="164"/>
      <c r="W36" s="164"/>
      <c r="X36" s="211"/>
    </row>
    <row r="37" spans="1:24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53"/>
      <c r="L37" s="27"/>
      <c r="M37" s="212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5.75" customHeight="1">
      <c r="A38" s="27"/>
      <c r="B38" s="29"/>
      <c r="C38" s="27"/>
      <c r="D38" s="53"/>
      <c r="E38" s="27"/>
      <c r="F38" s="53"/>
      <c r="G38" s="27"/>
      <c r="H38" s="53"/>
      <c r="I38" s="27"/>
      <c r="J38" s="53"/>
      <c r="K38" s="53"/>
      <c r="L38" s="53"/>
      <c r="M38" s="27"/>
      <c r="N38" s="27"/>
      <c r="O38" s="53"/>
      <c r="P38" s="27"/>
      <c r="Q38" s="27"/>
      <c r="R38" s="27"/>
      <c r="S38" s="53"/>
      <c r="T38" s="27"/>
      <c r="U38" s="27"/>
      <c r="V38" s="27"/>
      <c r="W38" s="53"/>
      <c r="X38" s="27"/>
    </row>
    <row r="39" spans="1:24" ht="15.75" customHeight="1">
      <c r="A39" s="27"/>
      <c r="B39" s="29"/>
      <c r="C39" s="27"/>
      <c r="D39" s="53"/>
      <c r="E39" s="27"/>
      <c r="F39" s="53"/>
      <c r="G39" s="27"/>
      <c r="H39" s="53"/>
      <c r="I39" s="27"/>
      <c r="J39" s="53"/>
      <c r="K39" s="53"/>
      <c r="L39" s="53"/>
      <c r="M39" s="27"/>
      <c r="N39" s="27"/>
      <c r="O39" s="53"/>
      <c r="P39" s="27"/>
      <c r="Q39" s="27"/>
      <c r="R39" s="27"/>
      <c r="S39" s="53"/>
      <c r="T39" s="27"/>
      <c r="U39" s="27"/>
      <c r="V39" s="27"/>
      <c r="W39" s="53"/>
      <c r="X39" s="27"/>
    </row>
    <row r="40" spans="1:24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53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5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53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53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53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53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53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53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53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53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53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53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53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53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53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5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53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53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53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53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53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53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53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53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53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53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53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53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53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53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</sheetData>
  <sheetProtection/>
  <mergeCells count="19">
    <mergeCell ref="S5:T5"/>
    <mergeCell ref="U5:V5"/>
    <mergeCell ref="W5:X5"/>
    <mergeCell ref="G5:H5"/>
    <mergeCell ref="I5:J5"/>
    <mergeCell ref="K5:L5"/>
    <mergeCell ref="M5:N5"/>
    <mergeCell ref="O5:P5"/>
    <mergeCell ref="Q5:R5"/>
    <mergeCell ref="M1:N1"/>
    <mergeCell ref="W1:X1"/>
    <mergeCell ref="A2:B2"/>
    <mergeCell ref="C2:L2"/>
    <mergeCell ref="A4:A6"/>
    <mergeCell ref="B4:B6"/>
    <mergeCell ref="C4:D5"/>
    <mergeCell ref="E4:N4"/>
    <mergeCell ref="O4:X4"/>
    <mergeCell ref="E5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  <colBreaks count="1" manualBreakCount="1">
    <brk id="1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V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4.00390625" style="0" customWidth="1"/>
    <col min="3" max="3" width="6.28125" style="0" customWidth="1"/>
    <col min="4" max="4" width="8.57421875" style="0" customWidth="1"/>
    <col min="5" max="5" width="7.57421875" style="0" customWidth="1"/>
    <col min="6" max="6" width="8.57421875" style="0" customWidth="1"/>
    <col min="7" max="7" width="7.421875" style="0" customWidth="1"/>
    <col min="9" max="9" width="7.8515625" style="0" customWidth="1"/>
    <col min="10" max="10" width="8.7109375" style="0" customWidth="1"/>
    <col min="11" max="11" width="7.7109375" style="0" customWidth="1"/>
    <col min="12" max="12" width="9.00390625" style="0" customWidth="1"/>
    <col min="13" max="13" width="7.8515625" style="0" customWidth="1"/>
    <col min="14" max="14" width="9.421875" style="0" customWidth="1"/>
  </cols>
  <sheetData>
    <row r="1" spans="13:14" ht="12.75" customHeight="1">
      <c r="M1" s="284" t="s">
        <v>425</v>
      </c>
      <c r="N1" s="284"/>
    </row>
    <row r="2" spans="1:14" ht="22.5" customHeight="1">
      <c r="A2" s="290" t="s">
        <v>25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25.5" customHeight="1">
      <c r="A4" s="288" t="s">
        <v>28</v>
      </c>
      <c r="B4" s="251" t="s">
        <v>97</v>
      </c>
      <c r="C4" s="259" t="s">
        <v>137</v>
      </c>
      <c r="D4" s="260"/>
      <c r="E4" s="260"/>
      <c r="F4" s="260"/>
      <c r="G4" s="260"/>
      <c r="H4" s="261"/>
      <c r="I4" s="259" t="s">
        <v>141</v>
      </c>
      <c r="J4" s="260"/>
      <c r="K4" s="260"/>
      <c r="L4" s="260"/>
      <c r="M4" s="260"/>
      <c r="N4" s="261"/>
      <c r="O4" s="6"/>
    </row>
    <row r="5" spans="1:15" ht="51.75" customHeight="1">
      <c r="A5" s="288"/>
      <c r="B5" s="251"/>
      <c r="C5" s="348" t="s">
        <v>419</v>
      </c>
      <c r="D5" s="349"/>
      <c r="E5" s="291" t="s">
        <v>423</v>
      </c>
      <c r="F5" s="293"/>
      <c r="G5" s="267" t="s">
        <v>424</v>
      </c>
      <c r="H5" s="267"/>
      <c r="I5" s="348" t="s">
        <v>419</v>
      </c>
      <c r="J5" s="349"/>
      <c r="K5" s="291" t="s">
        <v>423</v>
      </c>
      <c r="L5" s="293"/>
      <c r="M5" s="267" t="s">
        <v>424</v>
      </c>
      <c r="N5" s="267"/>
      <c r="O5" s="6"/>
    </row>
    <row r="6" spans="1:15" ht="17.25" customHeight="1">
      <c r="A6" s="288"/>
      <c r="B6" s="251"/>
      <c r="C6" s="15">
        <v>2020</v>
      </c>
      <c r="D6" s="15">
        <v>2021</v>
      </c>
      <c r="E6" s="15">
        <v>2020</v>
      </c>
      <c r="F6" s="15">
        <v>2021</v>
      </c>
      <c r="G6" s="15">
        <v>2020</v>
      </c>
      <c r="H6" s="15">
        <v>2021</v>
      </c>
      <c r="I6" s="15">
        <v>2020</v>
      </c>
      <c r="J6" s="15">
        <v>2021</v>
      </c>
      <c r="K6" s="15">
        <v>2020</v>
      </c>
      <c r="L6" s="15">
        <v>2021</v>
      </c>
      <c r="M6" s="15">
        <v>2020</v>
      </c>
      <c r="N6" s="15">
        <v>2021</v>
      </c>
      <c r="O6" s="6"/>
    </row>
    <row r="7" spans="1:15" ht="12.75" customHeight="1">
      <c r="A7" s="12" t="s">
        <v>29</v>
      </c>
      <c r="B7" s="12" t="s">
        <v>31</v>
      </c>
      <c r="C7" s="214"/>
      <c r="D7" s="214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</row>
    <row r="8" spans="1:204" ht="14.25" customHeight="1">
      <c r="A8" s="36">
        <v>1</v>
      </c>
      <c r="B8" s="20" t="s">
        <v>98</v>
      </c>
      <c r="C8" s="214"/>
      <c r="D8" s="214"/>
      <c r="E8" s="214"/>
      <c r="F8" s="23"/>
      <c r="G8" s="23"/>
      <c r="H8" s="23"/>
      <c r="I8" s="23"/>
      <c r="J8" s="23"/>
      <c r="K8" s="23"/>
      <c r="L8" s="23"/>
      <c r="M8" s="23"/>
      <c r="N8" s="23"/>
      <c r="O8" s="5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</row>
    <row r="9" spans="1:204" ht="12.75" customHeight="1">
      <c r="A9" s="37" t="s">
        <v>71</v>
      </c>
      <c r="B9" s="20" t="s">
        <v>99</v>
      </c>
      <c r="C9" s="109">
        <v>23</v>
      </c>
      <c r="D9" s="109">
        <v>23</v>
      </c>
      <c r="E9" s="23">
        <v>9592</v>
      </c>
      <c r="F9" s="23">
        <v>21615</v>
      </c>
      <c r="G9" s="210">
        <f aca="true" t="shared" si="0" ref="G9:G33">E9/C9/11</f>
        <v>37.91304347826087</v>
      </c>
      <c r="H9" s="210">
        <f aca="true" t="shared" si="1" ref="H9:H33">F9/D9/11</f>
        <v>85.43478260869564</v>
      </c>
      <c r="I9" s="23">
        <v>12</v>
      </c>
      <c r="J9" s="23">
        <v>12</v>
      </c>
      <c r="K9" s="23">
        <v>4343</v>
      </c>
      <c r="L9" s="23">
        <v>1772</v>
      </c>
      <c r="M9" s="210">
        <f aca="true" t="shared" si="2" ref="M9:M33">K9/I9/11</f>
        <v>32.901515151515156</v>
      </c>
      <c r="N9" s="210">
        <f aca="true" t="shared" si="3" ref="N9:N33">L9/J9/11</f>
        <v>13.424242424242424</v>
      </c>
      <c r="O9" s="5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</row>
    <row r="10" spans="1:204" ht="12.75" customHeight="1">
      <c r="A10" s="37" t="s">
        <v>72</v>
      </c>
      <c r="B10" s="20" t="s">
        <v>100</v>
      </c>
      <c r="C10" s="109">
        <v>18</v>
      </c>
      <c r="D10" s="109">
        <v>18</v>
      </c>
      <c r="E10" s="23">
        <v>18613</v>
      </c>
      <c r="F10" s="23">
        <v>18124</v>
      </c>
      <c r="G10" s="210">
        <f t="shared" si="0"/>
        <v>94.00505050505052</v>
      </c>
      <c r="H10" s="210">
        <f t="shared" si="1"/>
        <v>91.53535353535354</v>
      </c>
      <c r="I10" s="23">
        <v>12</v>
      </c>
      <c r="J10" s="23">
        <v>12</v>
      </c>
      <c r="K10" s="23">
        <v>1318</v>
      </c>
      <c r="L10" s="23">
        <v>1629</v>
      </c>
      <c r="M10" s="210">
        <f t="shared" si="2"/>
        <v>9.984848484848484</v>
      </c>
      <c r="N10" s="210">
        <f t="shared" si="3"/>
        <v>12.340909090909092</v>
      </c>
      <c r="O10" s="5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</row>
    <row r="11" spans="1:204" ht="12.75" customHeight="1">
      <c r="A11" s="37" t="s">
        <v>73</v>
      </c>
      <c r="B11" s="20" t="s">
        <v>101</v>
      </c>
      <c r="C11" s="109">
        <v>55</v>
      </c>
      <c r="D11" s="109">
        <v>55</v>
      </c>
      <c r="E11" s="23">
        <v>20145</v>
      </c>
      <c r="F11" s="23">
        <v>32757</v>
      </c>
      <c r="G11" s="210">
        <f t="shared" si="0"/>
        <v>33.29752066115702</v>
      </c>
      <c r="H11" s="210">
        <f t="shared" si="1"/>
        <v>54.14380165289256</v>
      </c>
      <c r="I11" s="23">
        <v>46</v>
      </c>
      <c r="J11" s="23">
        <v>46</v>
      </c>
      <c r="K11" s="23">
        <v>10736</v>
      </c>
      <c r="L11" s="23">
        <v>14651</v>
      </c>
      <c r="M11" s="210">
        <f t="shared" si="2"/>
        <v>21.217391304347828</v>
      </c>
      <c r="N11" s="210">
        <f t="shared" si="3"/>
        <v>28.954545454545453</v>
      </c>
      <c r="O11" s="5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</row>
    <row r="12" spans="1:204" ht="12.75" customHeight="1">
      <c r="A12" s="37" t="s">
        <v>74</v>
      </c>
      <c r="B12" s="20" t="s">
        <v>102</v>
      </c>
      <c r="C12" s="109">
        <v>51</v>
      </c>
      <c r="D12" s="109">
        <v>51</v>
      </c>
      <c r="E12" s="23">
        <v>15397</v>
      </c>
      <c r="F12" s="23">
        <v>25454</v>
      </c>
      <c r="G12" s="210">
        <f t="shared" si="0"/>
        <v>27.44563279857397</v>
      </c>
      <c r="H12" s="210">
        <f t="shared" si="1"/>
        <v>45.372549019607845</v>
      </c>
      <c r="I12" s="23">
        <v>42</v>
      </c>
      <c r="J12" s="23">
        <v>42</v>
      </c>
      <c r="K12" s="23">
        <v>3559</v>
      </c>
      <c r="L12" s="23">
        <v>4429</v>
      </c>
      <c r="M12" s="210">
        <f t="shared" si="2"/>
        <v>7.703463203463204</v>
      </c>
      <c r="N12" s="210">
        <f t="shared" si="3"/>
        <v>9.586580086580087</v>
      </c>
      <c r="O12" s="5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</row>
    <row r="13" spans="1:204" ht="12.75" customHeight="1">
      <c r="A13" s="37" t="s">
        <v>75</v>
      </c>
      <c r="B13" s="20" t="s">
        <v>103</v>
      </c>
      <c r="C13" s="109">
        <v>25</v>
      </c>
      <c r="D13" s="109">
        <v>25</v>
      </c>
      <c r="E13" s="23">
        <v>25561</v>
      </c>
      <c r="F13" s="23">
        <v>47927</v>
      </c>
      <c r="G13" s="210">
        <f t="shared" si="0"/>
        <v>92.94909090909091</v>
      </c>
      <c r="H13" s="210">
        <f t="shared" si="1"/>
        <v>174.28</v>
      </c>
      <c r="I13" s="23">
        <v>18</v>
      </c>
      <c r="J13" s="23">
        <v>18</v>
      </c>
      <c r="K13" s="23">
        <v>4233</v>
      </c>
      <c r="L13" s="23">
        <v>2242</v>
      </c>
      <c r="M13" s="210">
        <f t="shared" si="2"/>
        <v>21.37878787878788</v>
      </c>
      <c r="N13" s="210">
        <f t="shared" si="3"/>
        <v>11.323232323232324</v>
      </c>
      <c r="O13" s="5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</row>
    <row r="14" spans="1:204" ht="12.75" customHeight="1">
      <c r="A14" s="37" t="s">
        <v>76</v>
      </c>
      <c r="B14" s="20" t="s">
        <v>104</v>
      </c>
      <c r="C14" s="109">
        <v>13</v>
      </c>
      <c r="D14" s="109">
        <v>13</v>
      </c>
      <c r="E14" s="23">
        <v>5177</v>
      </c>
      <c r="F14" s="23">
        <v>8827</v>
      </c>
      <c r="G14" s="210">
        <f t="shared" si="0"/>
        <v>36.2027972027972</v>
      </c>
      <c r="H14" s="210">
        <f t="shared" si="1"/>
        <v>61.72727272727273</v>
      </c>
      <c r="I14" s="23">
        <v>10</v>
      </c>
      <c r="J14" s="23">
        <v>10</v>
      </c>
      <c r="K14" s="23">
        <v>1271</v>
      </c>
      <c r="L14" s="23">
        <v>1552</v>
      </c>
      <c r="M14" s="210">
        <f t="shared" si="2"/>
        <v>11.554545454545455</v>
      </c>
      <c r="N14" s="210">
        <f t="shared" si="3"/>
        <v>14.109090909090908</v>
      </c>
      <c r="O14" s="5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</row>
    <row r="15" spans="1:204" ht="12.75" customHeight="1">
      <c r="A15" s="37" t="s">
        <v>77</v>
      </c>
      <c r="B15" s="20" t="s">
        <v>105</v>
      </c>
      <c r="C15" s="109">
        <v>28</v>
      </c>
      <c r="D15" s="109">
        <v>28</v>
      </c>
      <c r="E15" s="23">
        <v>12495</v>
      </c>
      <c r="F15" s="23">
        <v>17106</v>
      </c>
      <c r="G15" s="210">
        <f t="shared" si="0"/>
        <v>40.56818181818182</v>
      </c>
      <c r="H15" s="210">
        <f t="shared" si="1"/>
        <v>55.53896103896104</v>
      </c>
      <c r="I15" s="23">
        <v>30</v>
      </c>
      <c r="J15" s="23">
        <v>30</v>
      </c>
      <c r="K15" s="23">
        <v>5364</v>
      </c>
      <c r="L15" s="23">
        <v>6216</v>
      </c>
      <c r="M15" s="210">
        <f t="shared" si="2"/>
        <v>16.254545454545454</v>
      </c>
      <c r="N15" s="210">
        <f t="shared" si="3"/>
        <v>18.836363636363636</v>
      </c>
      <c r="O15" s="5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</row>
    <row r="16" spans="1:204" ht="12.75" customHeight="1">
      <c r="A16" s="37" t="s">
        <v>78</v>
      </c>
      <c r="B16" s="20" t="s">
        <v>106</v>
      </c>
      <c r="C16" s="109">
        <v>19</v>
      </c>
      <c r="D16" s="109">
        <v>19</v>
      </c>
      <c r="E16" s="23">
        <v>4579</v>
      </c>
      <c r="F16" s="23">
        <v>9434</v>
      </c>
      <c r="G16" s="210">
        <f t="shared" si="0"/>
        <v>21.90909090909091</v>
      </c>
      <c r="H16" s="210">
        <f t="shared" si="1"/>
        <v>45.13875598086125</v>
      </c>
      <c r="I16" s="23">
        <v>22</v>
      </c>
      <c r="J16" s="23">
        <v>22</v>
      </c>
      <c r="K16" s="23">
        <v>1874</v>
      </c>
      <c r="L16" s="23">
        <v>1999</v>
      </c>
      <c r="M16" s="210">
        <f t="shared" si="2"/>
        <v>7.743801652892563</v>
      </c>
      <c r="N16" s="210">
        <f t="shared" si="3"/>
        <v>8.260330578512397</v>
      </c>
      <c r="O16" s="5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</row>
    <row r="17" spans="1:204" ht="12.75" customHeight="1">
      <c r="A17" s="37" t="s">
        <v>79</v>
      </c>
      <c r="B17" s="20" t="s">
        <v>107</v>
      </c>
      <c r="C17" s="109">
        <v>25</v>
      </c>
      <c r="D17" s="109">
        <v>25</v>
      </c>
      <c r="E17" s="23">
        <v>16590</v>
      </c>
      <c r="F17" s="23">
        <v>20398</v>
      </c>
      <c r="G17" s="210">
        <f t="shared" si="0"/>
        <v>60.32727272727273</v>
      </c>
      <c r="H17" s="210">
        <f t="shared" si="1"/>
        <v>74.17454545454545</v>
      </c>
      <c r="I17" s="23">
        <v>30</v>
      </c>
      <c r="J17" s="23">
        <v>30</v>
      </c>
      <c r="K17" s="23">
        <v>6016</v>
      </c>
      <c r="L17" s="23">
        <v>6101</v>
      </c>
      <c r="M17" s="210">
        <f t="shared" si="2"/>
        <v>18.23030303030303</v>
      </c>
      <c r="N17" s="210">
        <f t="shared" si="3"/>
        <v>18.48787878787879</v>
      </c>
      <c r="O17" s="5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</row>
    <row r="18" spans="1:204" ht="12.75" customHeight="1">
      <c r="A18" s="37" t="s">
        <v>80</v>
      </c>
      <c r="B18" s="20" t="s">
        <v>108</v>
      </c>
      <c r="C18" s="109">
        <v>17</v>
      </c>
      <c r="D18" s="109">
        <v>17</v>
      </c>
      <c r="E18" s="23">
        <v>6718</v>
      </c>
      <c r="F18" s="23">
        <v>13198</v>
      </c>
      <c r="G18" s="210">
        <f t="shared" si="0"/>
        <v>35.925133689839576</v>
      </c>
      <c r="H18" s="210">
        <f t="shared" si="1"/>
        <v>70.57754010695187</v>
      </c>
      <c r="I18" s="23">
        <v>11</v>
      </c>
      <c r="J18" s="23">
        <v>11</v>
      </c>
      <c r="K18" s="23">
        <v>1541</v>
      </c>
      <c r="L18" s="23">
        <v>1610</v>
      </c>
      <c r="M18" s="210">
        <f t="shared" si="2"/>
        <v>12.735537190082646</v>
      </c>
      <c r="N18" s="210">
        <f t="shared" si="3"/>
        <v>13.305785123966944</v>
      </c>
      <c r="O18" s="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</row>
    <row r="19" spans="1:204" ht="12.75" customHeight="1">
      <c r="A19" s="37" t="s">
        <v>81</v>
      </c>
      <c r="B19" s="20" t="s">
        <v>109</v>
      </c>
      <c r="C19" s="109">
        <v>21</v>
      </c>
      <c r="D19" s="109">
        <v>21</v>
      </c>
      <c r="E19" s="23">
        <v>6025</v>
      </c>
      <c r="F19" s="23">
        <v>11059</v>
      </c>
      <c r="G19" s="210">
        <f t="shared" si="0"/>
        <v>26.082251082251084</v>
      </c>
      <c r="H19" s="210">
        <f t="shared" si="1"/>
        <v>47.874458874458874</v>
      </c>
      <c r="I19" s="23">
        <v>23</v>
      </c>
      <c r="J19" s="23">
        <v>23</v>
      </c>
      <c r="K19" s="23">
        <v>1752</v>
      </c>
      <c r="L19" s="23">
        <v>2116</v>
      </c>
      <c r="M19" s="210">
        <f t="shared" si="2"/>
        <v>6.924901185770751</v>
      </c>
      <c r="N19" s="210">
        <f t="shared" si="3"/>
        <v>8.363636363636363</v>
      </c>
      <c r="O19" s="5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</row>
    <row r="20" spans="1:204" ht="12.75" customHeight="1">
      <c r="A20" s="37" t="s">
        <v>82</v>
      </c>
      <c r="B20" s="20" t="s">
        <v>110</v>
      </c>
      <c r="C20" s="109">
        <v>35</v>
      </c>
      <c r="D20" s="109">
        <v>35</v>
      </c>
      <c r="E20" s="23">
        <v>13944</v>
      </c>
      <c r="F20" s="23">
        <v>27809</v>
      </c>
      <c r="G20" s="210">
        <f t="shared" si="0"/>
        <v>36.21818181818182</v>
      </c>
      <c r="H20" s="210">
        <f t="shared" si="1"/>
        <v>72.23116883116883</v>
      </c>
      <c r="I20" s="23">
        <v>36</v>
      </c>
      <c r="J20" s="23">
        <v>36</v>
      </c>
      <c r="K20" s="23">
        <v>5073</v>
      </c>
      <c r="L20" s="23">
        <v>5590</v>
      </c>
      <c r="M20" s="210">
        <f t="shared" si="2"/>
        <v>12.81060606060606</v>
      </c>
      <c r="N20" s="210">
        <f t="shared" si="3"/>
        <v>14.116161616161616</v>
      </c>
      <c r="O20" s="5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</row>
    <row r="21" spans="1:204" ht="12.75" customHeight="1">
      <c r="A21" s="37" t="s">
        <v>83</v>
      </c>
      <c r="B21" s="20" t="s">
        <v>111</v>
      </c>
      <c r="C21" s="109">
        <v>17</v>
      </c>
      <c r="D21" s="109">
        <v>17</v>
      </c>
      <c r="E21" s="23">
        <v>7306</v>
      </c>
      <c r="F21" s="23">
        <v>15042</v>
      </c>
      <c r="G21" s="210">
        <f t="shared" si="0"/>
        <v>39.06951871657754</v>
      </c>
      <c r="H21" s="210">
        <f t="shared" si="1"/>
        <v>80.43850267379679</v>
      </c>
      <c r="I21" s="23">
        <v>15</v>
      </c>
      <c r="J21" s="23">
        <v>15</v>
      </c>
      <c r="K21" s="23">
        <v>3120</v>
      </c>
      <c r="L21" s="23">
        <v>2942</v>
      </c>
      <c r="M21" s="210">
        <f t="shared" si="2"/>
        <v>18.90909090909091</v>
      </c>
      <c r="N21" s="210">
        <f t="shared" si="3"/>
        <v>17.83030303030303</v>
      </c>
      <c r="O21" s="5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</row>
    <row r="22" spans="1:204" ht="12.75" customHeight="1">
      <c r="A22" s="37" t="s">
        <v>84</v>
      </c>
      <c r="B22" s="20" t="s">
        <v>112</v>
      </c>
      <c r="C22" s="109">
        <v>35</v>
      </c>
      <c r="D22" s="109">
        <v>35</v>
      </c>
      <c r="E22" s="23">
        <v>17724</v>
      </c>
      <c r="F22" s="23">
        <v>31236</v>
      </c>
      <c r="G22" s="210">
        <f t="shared" si="0"/>
        <v>46.03636363636363</v>
      </c>
      <c r="H22" s="210">
        <f t="shared" si="1"/>
        <v>81.13246753246754</v>
      </c>
      <c r="I22" s="23">
        <v>35</v>
      </c>
      <c r="J22" s="23">
        <v>35</v>
      </c>
      <c r="K22" s="23">
        <v>8501</v>
      </c>
      <c r="L22" s="23">
        <v>6825</v>
      </c>
      <c r="M22" s="210">
        <f t="shared" si="2"/>
        <v>22.08051948051948</v>
      </c>
      <c r="N22" s="210">
        <f t="shared" si="3"/>
        <v>17.727272727272727</v>
      </c>
      <c r="O22" s="5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</row>
    <row r="23" spans="1:204" ht="12.75" customHeight="1">
      <c r="A23" s="37" t="s">
        <v>85</v>
      </c>
      <c r="B23" s="20" t="s">
        <v>113</v>
      </c>
      <c r="C23" s="109">
        <v>21</v>
      </c>
      <c r="D23" s="109">
        <v>21</v>
      </c>
      <c r="E23" s="23">
        <v>9134</v>
      </c>
      <c r="F23" s="23">
        <v>20265</v>
      </c>
      <c r="G23" s="210">
        <f t="shared" si="0"/>
        <v>39.541125541125545</v>
      </c>
      <c r="H23" s="210">
        <f t="shared" si="1"/>
        <v>87.72727272727273</v>
      </c>
      <c r="I23" s="23">
        <v>20</v>
      </c>
      <c r="J23" s="23">
        <v>20</v>
      </c>
      <c r="K23" s="23">
        <v>2862</v>
      </c>
      <c r="L23" s="23">
        <v>2924</v>
      </c>
      <c r="M23" s="210">
        <f t="shared" si="2"/>
        <v>13.009090909090908</v>
      </c>
      <c r="N23" s="210">
        <f t="shared" si="3"/>
        <v>13.29090909090909</v>
      </c>
      <c r="O23" s="5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</row>
    <row r="24" spans="1:204" ht="12.75" customHeight="1">
      <c r="A24" s="37" t="s">
        <v>86</v>
      </c>
      <c r="B24" s="20" t="s">
        <v>114</v>
      </c>
      <c r="C24" s="109">
        <v>17</v>
      </c>
      <c r="D24" s="109">
        <v>17</v>
      </c>
      <c r="E24" s="23">
        <v>10986</v>
      </c>
      <c r="F24" s="23">
        <v>21148</v>
      </c>
      <c r="G24" s="210">
        <f t="shared" si="0"/>
        <v>58.74866310160428</v>
      </c>
      <c r="H24" s="210">
        <f t="shared" si="1"/>
        <v>113.0909090909091</v>
      </c>
      <c r="I24" s="23">
        <v>15</v>
      </c>
      <c r="J24" s="23">
        <v>15</v>
      </c>
      <c r="K24" s="23">
        <v>1885</v>
      </c>
      <c r="L24" s="23">
        <v>2084</v>
      </c>
      <c r="M24" s="210">
        <f t="shared" si="2"/>
        <v>11.424242424242424</v>
      </c>
      <c r="N24" s="210">
        <f t="shared" si="3"/>
        <v>12.63030303030303</v>
      </c>
      <c r="O24" s="5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</row>
    <row r="25" spans="1:204" ht="12.75" customHeight="1">
      <c r="A25" s="37" t="s">
        <v>87</v>
      </c>
      <c r="B25" s="20" t="s">
        <v>115</v>
      </c>
      <c r="C25" s="109">
        <v>17</v>
      </c>
      <c r="D25" s="109">
        <v>17</v>
      </c>
      <c r="E25" s="23">
        <v>10663</v>
      </c>
      <c r="F25" s="23">
        <v>16709</v>
      </c>
      <c r="G25" s="210">
        <f t="shared" si="0"/>
        <v>57.02139037433155</v>
      </c>
      <c r="H25" s="210">
        <f t="shared" si="1"/>
        <v>89.3529411764706</v>
      </c>
      <c r="I25" s="23">
        <v>14</v>
      </c>
      <c r="J25" s="23">
        <v>14</v>
      </c>
      <c r="K25" s="23">
        <v>2094</v>
      </c>
      <c r="L25" s="23">
        <v>2198</v>
      </c>
      <c r="M25" s="210">
        <f t="shared" si="2"/>
        <v>13.5974025974026</v>
      </c>
      <c r="N25" s="210">
        <f t="shared" si="3"/>
        <v>14.272727272727273</v>
      </c>
      <c r="O25" s="5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</row>
    <row r="26" spans="1:204" ht="12.75" customHeight="1">
      <c r="A26" s="37" t="s">
        <v>88</v>
      </c>
      <c r="B26" s="20" t="s">
        <v>116</v>
      </c>
      <c r="C26" s="109">
        <v>16</v>
      </c>
      <c r="D26" s="109">
        <v>16</v>
      </c>
      <c r="E26" s="23">
        <v>4810</v>
      </c>
      <c r="F26" s="23">
        <v>10670</v>
      </c>
      <c r="G26" s="210">
        <f t="shared" si="0"/>
        <v>27.329545454545453</v>
      </c>
      <c r="H26" s="210">
        <f t="shared" si="1"/>
        <v>60.625</v>
      </c>
      <c r="I26" s="23">
        <v>14</v>
      </c>
      <c r="J26" s="23">
        <v>14</v>
      </c>
      <c r="K26" s="23">
        <v>1340</v>
      </c>
      <c r="L26" s="23">
        <v>1329</v>
      </c>
      <c r="M26" s="210">
        <f t="shared" si="2"/>
        <v>8.7012987012987</v>
      </c>
      <c r="N26" s="210">
        <f t="shared" si="3"/>
        <v>8.62987012987013</v>
      </c>
      <c r="O26" s="5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</row>
    <row r="27" spans="1:204" ht="12.75" customHeight="1">
      <c r="A27" s="37" t="s">
        <v>89</v>
      </c>
      <c r="B27" s="20" t="s">
        <v>117</v>
      </c>
      <c r="C27" s="109">
        <v>40</v>
      </c>
      <c r="D27" s="109">
        <v>40</v>
      </c>
      <c r="E27" s="23">
        <v>23301</v>
      </c>
      <c r="F27" s="23">
        <v>32663</v>
      </c>
      <c r="G27" s="210">
        <f t="shared" si="0"/>
        <v>52.95681818181818</v>
      </c>
      <c r="H27" s="210">
        <f t="shared" si="1"/>
        <v>74.23409090909091</v>
      </c>
      <c r="I27" s="23">
        <v>45</v>
      </c>
      <c r="J27" s="23">
        <v>45</v>
      </c>
      <c r="K27" s="23">
        <v>6908</v>
      </c>
      <c r="L27" s="23">
        <v>7944</v>
      </c>
      <c r="M27" s="210">
        <f t="shared" si="2"/>
        <v>13.955555555555556</v>
      </c>
      <c r="N27" s="210">
        <f t="shared" si="3"/>
        <v>16.048484848484847</v>
      </c>
      <c r="O27" s="5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</row>
    <row r="28" spans="1:204" ht="12.75" customHeight="1">
      <c r="A28" s="37" t="s">
        <v>90</v>
      </c>
      <c r="B28" s="20" t="s">
        <v>118</v>
      </c>
      <c r="C28" s="109">
        <v>17</v>
      </c>
      <c r="D28" s="109">
        <v>17</v>
      </c>
      <c r="E28" s="23">
        <v>4886</v>
      </c>
      <c r="F28" s="23">
        <v>9906</v>
      </c>
      <c r="G28" s="210">
        <f t="shared" si="0"/>
        <v>26.128342245989305</v>
      </c>
      <c r="H28" s="210">
        <f t="shared" si="1"/>
        <v>52.973262032085564</v>
      </c>
      <c r="I28" s="23">
        <v>13</v>
      </c>
      <c r="J28" s="23">
        <v>13</v>
      </c>
      <c r="K28" s="23">
        <v>1893</v>
      </c>
      <c r="L28" s="23">
        <v>2403</v>
      </c>
      <c r="M28" s="210">
        <f t="shared" si="2"/>
        <v>13.237762237762238</v>
      </c>
      <c r="N28" s="210">
        <f t="shared" si="3"/>
        <v>16.804195804195803</v>
      </c>
      <c r="O28" s="5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</row>
    <row r="29" spans="1:204" ht="12.75" customHeight="1">
      <c r="A29" s="37" t="s">
        <v>91</v>
      </c>
      <c r="B29" s="20" t="s">
        <v>119</v>
      </c>
      <c r="C29" s="109">
        <v>21</v>
      </c>
      <c r="D29" s="109">
        <v>21</v>
      </c>
      <c r="E29" s="23">
        <v>10124</v>
      </c>
      <c r="F29" s="23">
        <v>21001</v>
      </c>
      <c r="G29" s="210">
        <f t="shared" si="0"/>
        <v>43.82683982683982</v>
      </c>
      <c r="H29" s="210">
        <f t="shared" si="1"/>
        <v>90.91341991341992</v>
      </c>
      <c r="I29" s="23">
        <v>20</v>
      </c>
      <c r="J29" s="23">
        <v>20</v>
      </c>
      <c r="K29" s="23">
        <v>2256</v>
      </c>
      <c r="L29" s="23">
        <v>2011</v>
      </c>
      <c r="M29" s="210">
        <f t="shared" si="2"/>
        <v>10.254545454545454</v>
      </c>
      <c r="N29" s="210">
        <f t="shared" si="3"/>
        <v>9.14090909090909</v>
      </c>
      <c r="O29" s="5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</row>
    <row r="30" spans="1:204" ht="12.75" customHeight="1">
      <c r="A30" s="37" t="s">
        <v>92</v>
      </c>
      <c r="B30" s="20" t="s">
        <v>120</v>
      </c>
      <c r="C30" s="109">
        <v>17</v>
      </c>
      <c r="D30" s="109">
        <v>17</v>
      </c>
      <c r="E30" s="23">
        <v>6933</v>
      </c>
      <c r="F30" s="23">
        <v>12944</v>
      </c>
      <c r="G30" s="210">
        <f t="shared" si="0"/>
        <v>37.074866310160424</v>
      </c>
      <c r="H30" s="210">
        <f t="shared" si="1"/>
        <v>69.2192513368984</v>
      </c>
      <c r="I30" s="23">
        <v>14</v>
      </c>
      <c r="J30" s="23">
        <v>14</v>
      </c>
      <c r="K30" s="23">
        <v>2826</v>
      </c>
      <c r="L30" s="23">
        <v>2977</v>
      </c>
      <c r="M30" s="210">
        <f t="shared" si="2"/>
        <v>18.350649350649352</v>
      </c>
      <c r="N30" s="210">
        <f t="shared" si="3"/>
        <v>19.33116883116883</v>
      </c>
      <c r="O30" s="5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</row>
    <row r="31" spans="1:204" ht="12.75" customHeight="1">
      <c r="A31" s="37" t="s">
        <v>93</v>
      </c>
      <c r="B31" s="20" t="s">
        <v>121</v>
      </c>
      <c r="C31" s="109">
        <v>9</v>
      </c>
      <c r="D31" s="109">
        <v>9</v>
      </c>
      <c r="E31" s="23">
        <v>3315</v>
      </c>
      <c r="F31" s="23">
        <v>8759</v>
      </c>
      <c r="G31" s="210">
        <f t="shared" si="0"/>
        <v>33.484848484848484</v>
      </c>
      <c r="H31" s="210">
        <f t="shared" si="1"/>
        <v>88.47474747474747</v>
      </c>
      <c r="I31" s="23">
        <v>15</v>
      </c>
      <c r="J31" s="23">
        <v>15</v>
      </c>
      <c r="K31" s="23">
        <v>1746</v>
      </c>
      <c r="L31" s="23">
        <v>1839</v>
      </c>
      <c r="M31" s="210">
        <f t="shared" si="2"/>
        <v>10.581818181818182</v>
      </c>
      <c r="N31" s="210">
        <f t="shared" si="3"/>
        <v>11.145454545454545</v>
      </c>
      <c r="O31" s="5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</row>
    <row r="32" spans="1:204" ht="12.75" customHeight="1">
      <c r="A32" s="37" t="s">
        <v>94</v>
      </c>
      <c r="B32" s="20" t="s">
        <v>122</v>
      </c>
      <c r="C32" s="109">
        <v>16</v>
      </c>
      <c r="D32" s="109">
        <v>16</v>
      </c>
      <c r="E32" s="23">
        <v>7616</v>
      </c>
      <c r="F32" s="23">
        <v>20348</v>
      </c>
      <c r="G32" s="210">
        <f t="shared" si="0"/>
        <v>43.27272727272727</v>
      </c>
      <c r="H32" s="210">
        <f t="shared" si="1"/>
        <v>115.61363636363636</v>
      </c>
      <c r="I32" s="23">
        <v>17</v>
      </c>
      <c r="J32" s="23">
        <v>17</v>
      </c>
      <c r="K32" s="23">
        <v>1911</v>
      </c>
      <c r="L32" s="23">
        <v>2055</v>
      </c>
      <c r="M32" s="210">
        <f t="shared" si="2"/>
        <v>10.219251336898395</v>
      </c>
      <c r="N32" s="210">
        <f t="shared" si="3"/>
        <v>10.989304812834224</v>
      </c>
      <c r="O32" s="5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</row>
    <row r="33" spans="1:204" ht="12.75" customHeight="1">
      <c r="A33" s="37" t="s">
        <v>95</v>
      </c>
      <c r="B33" s="20" t="s">
        <v>123</v>
      </c>
      <c r="C33" s="109">
        <v>60</v>
      </c>
      <c r="D33" s="109">
        <v>60</v>
      </c>
      <c r="E33" s="23">
        <v>38185</v>
      </c>
      <c r="F33" s="23">
        <v>46153</v>
      </c>
      <c r="G33" s="210">
        <f t="shared" si="0"/>
        <v>57.8560606060606</v>
      </c>
      <c r="H33" s="210">
        <f t="shared" si="1"/>
        <v>69.92878787878789</v>
      </c>
      <c r="I33" s="23">
        <v>90</v>
      </c>
      <c r="J33" s="23">
        <v>90</v>
      </c>
      <c r="K33" s="23">
        <v>25195</v>
      </c>
      <c r="L33" s="23">
        <v>25692</v>
      </c>
      <c r="M33" s="210">
        <f t="shared" si="2"/>
        <v>25.44949494949495</v>
      </c>
      <c r="N33" s="210">
        <f t="shared" si="3"/>
        <v>25.95151515151515</v>
      </c>
      <c r="O33" s="5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</row>
    <row r="34" spans="1:204" ht="12.75" customHeight="1">
      <c r="A34" s="37" t="s">
        <v>96</v>
      </c>
      <c r="B34" s="20" t="s">
        <v>124</v>
      </c>
      <c r="C34" s="214"/>
      <c r="D34" s="214"/>
      <c r="E34" s="214"/>
      <c r="F34" s="23"/>
      <c r="G34" s="23"/>
      <c r="H34" s="23"/>
      <c r="I34" s="23"/>
      <c r="J34" s="23"/>
      <c r="K34" s="23"/>
      <c r="L34" s="23"/>
      <c r="M34" s="23"/>
      <c r="N34" s="23"/>
      <c r="O34" s="56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</row>
    <row r="35" spans="1:15" ht="12.75" customHeight="1">
      <c r="A35" s="67"/>
      <c r="B35" s="68" t="s">
        <v>52</v>
      </c>
      <c r="C35" s="120">
        <f>SUM(C9:C34)</f>
        <v>633</v>
      </c>
      <c r="D35" s="120">
        <f>SUM(D9:D34)</f>
        <v>633</v>
      </c>
      <c r="E35" s="120">
        <f>SUM(E9:E34)</f>
        <v>309819</v>
      </c>
      <c r="F35" s="120">
        <f>SUM(F9:F34)</f>
        <v>520552</v>
      </c>
      <c r="G35" s="213">
        <f>E35/C35/11</f>
        <v>44.49504523912107</v>
      </c>
      <c r="H35" s="213">
        <f>F35/D35/11</f>
        <v>74.75973000143617</v>
      </c>
      <c r="I35" s="120">
        <f>SUM(I8:I33)</f>
        <v>619</v>
      </c>
      <c r="J35" s="120">
        <f>SUM(J8:J33)</f>
        <v>619</v>
      </c>
      <c r="K35" s="120">
        <f>SUM(K8:K33)</f>
        <v>109617</v>
      </c>
      <c r="L35" s="120">
        <f>SUM(L8:L33)</f>
        <v>113130</v>
      </c>
      <c r="M35" s="213">
        <f>K35/I35/11</f>
        <v>16.098839770891466</v>
      </c>
      <c r="N35" s="213">
        <f>L35/J35/11</f>
        <v>16.614774563078278</v>
      </c>
      <c r="O35" s="6"/>
    </row>
    <row r="36" spans="1:1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5" ht="12.75" customHeight="1">
      <c r="A37" s="27"/>
      <c r="B37" s="27"/>
      <c r="C37" s="27"/>
      <c r="D37" s="27"/>
      <c r="E37" s="27"/>
      <c r="F37" s="27"/>
      <c r="G37" s="27"/>
      <c r="H37" s="27"/>
      <c r="I37" s="27"/>
      <c r="K37" s="27"/>
      <c r="M37" s="27"/>
      <c r="N37" s="27"/>
      <c r="O37" s="27"/>
    </row>
    <row r="38" spans="1:15" ht="15.75" customHeight="1">
      <c r="A38" s="27"/>
      <c r="F38" s="53"/>
      <c r="G38" s="27"/>
      <c r="H38" s="53"/>
      <c r="I38" s="53"/>
      <c r="J38" s="53"/>
      <c r="K38" s="27"/>
      <c r="L38" s="53"/>
      <c r="M38" s="53"/>
      <c r="N38" s="53"/>
      <c r="O38" s="27"/>
    </row>
    <row r="39" spans="1:15" ht="15.75" customHeight="1">
      <c r="A39" s="27"/>
      <c r="B39" s="29"/>
      <c r="C39" s="29"/>
      <c r="D39" s="29"/>
      <c r="E39" s="27"/>
      <c r="F39" s="53"/>
      <c r="G39" s="27"/>
      <c r="H39" s="53"/>
      <c r="I39" s="53"/>
      <c r="J39" s="53"/>
      <c r="K39" s="27"/>
      <c r="L39" s="53"/>
      <c r="M39" s="53"/>
      <c r="N39" s="53"/>
      <c r="O39" s="27"/>
    </row>
    <row r="40" spans="1:15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</sheetData>
  <sheetProtection/>
  <mergeCells count="12">
    <mergeCell ref="G5:H5"/>
    <mergeCell ref="I5:J5"/>
    <mergeCell ref="K5:L5"/>
    <mergeCell ref="M5:N5"/>
    <mergeCell ref="M1:N1"/>
    <mergeCell ref="A2:N2"/>
    <mergeCell ref="A4:A6"/>
    <mergeCell ref="B4:B6"/>
    <mergeCell ref="C4:H4"/>
    <mergeCell ref="I4:N4"/>
    <mergeCell ref="C5:D5"/>
    <mergeCell ref="E5:F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PageLayoutView="0" workbookViewId="0" topLeftCell="A1">
      <selection activeCell="R15" sqref="R15"/>
    </sheetView>
  </sheetViews>
  <sheetFormatPr defaultColWidth="9.140625" defaultRowHeight="12.75"/>
  <cols>
    <col min="1" max="1" width="4.8515625" style="0" customWidth="1"/>
    <col min="2" max="2" width="18.140625" style="0" customWidth="1"/>
    <col min="3" max="3" width="10.8515625" style="0" customWidth="1"/>
    <col min="4" max="4" width="11.421875" style="0" customWidth="1"/>
    <col min="5" max="5" width="11.140625" style="0" customWidth="1"/>
    <col min="6" max="6" width="5.140625" style="0" customWidth="1"/>
    <col min="7" max="7" width="16.57421875" style="0" customWidth="1"/>
    <col min="8" max="8" width="9.28125" style="0" customWidth="1"/>
    <col min="9" max="9" width="13.140625" style="0" customWidth="1"/>
    <col min="10" max="10" width="13.28125" style="0" customWidth="1"/>
  </cols>
  <sheetData>
    <row r="1" ht="12" customHeight="1">
      <c r="J1" s="66" t="s">
        <v>476</v>
      </c>
    </row>
    <row r="2" spans="2:10" ht="19.5" customHeight="1">
      <c r="B2" s="350" t="s">
        <v>26</v>
      </c>
      <c r="C2" s="350"/>
      <c r="D2" s="350"/>
      <c r="E2" s="350"/>
      <c r="F2" s="350"/>
      <c r="G2" s="350"/>
      <c r="H2" s="350"/>
      <c r="I2" s="350"/>
      <c r="J2" s="350"/>
    </row>
    <row r="3" spans="1:10" ht="4.5" customHeight="1" hidden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99" customHeight="1">
      <c r="A4" s="87"/>
      <c r="B4" s="215" t="s">
        <v>426</v>
      </c>
      <c r="C4" s="115" t="s">
        <v>419</v>
      </c>
      <c r="D4" s="115" t="s">
        <v>423</v>
      </c>
      <c r="E4" s="115" t="s">
        <v>471</v>
      </c>
      <c r="F4" s="115"/>
      <c r="G4" s="115" t="s">
        <v>426</v>
      </c>
      <c r="H4" s="115" t="s">
        <v>419</v>
      </c>
      <c r="I4" s="115" t="s">
        <v>423</v>
      </c>
      <c r="J4" s="115" t="s">
        <v>471</v>
      </c>
      <c r="K4" s="6"/>
    </row>
    <row r="5" spans="1:11" ht="14.25" customHeight="1">
      <c r="A5" s="87"/>
      <c r="B5" s="194"/>
      <c r="C5" s="351" t="s">
        <v>470</v>
      </c>
      <c r="D5" s="352"/>
      <c r="E5" s="353"/>
      <c r="F5" s="224"/>
      <c r="G5" s="227"/>
      <c r="H5" s="351" t="s">
        <v>475</v>
      </c>
      <c r="I5" s="352"/>
      <c r="J5" s="353"/>
      <c r="K5" s="6"/>
    </row>
    <row r="6" spans="1:11" ht="14.25" customHeight="1">
      <c r="A6" s="87"/>
      <c r="B6" s="354" t="s">
        <v>427</v>
      </c>
      <c r="C6" s="355"/>
      <c r="D6" s="355"/>
      <c r="E6" s="355"/>
      <c r="F6" s="355"/>
      <c r="G6" s="355"/>
      <c r="H6" s="355"/>
      <c r="I6" s="355"/>
      <c r="J6" s="356"/>
      <c r="K6" s="6"/>
    </row>
    <row r="7" spans="1:11" ht="12.75" customHeight="1">
      <c r="A7" s="16">
        <v>1</v>
      </c>
      <c r="B7" s="216" t="s">
        <v>428</v>
      </c>
      <c r="C7" s="219">
        <v>40</v>
      </c>
      <c r="D7" s="219">
        <v>12420</v>
      </c>
      <c r="E7" s="223">
        <f aca="true" t="shared" si="0" ref="E7:E30">D7/C7/11</f>
        <v>28.227272727272727</v>
      </c>
      <c r="F7" s="225">
        <v>1</v>
      </c>
      <c r="G7" s="216" t="s">
        <v>428</v>
      </c>
      <c r="H7" s="219">
        <v>40</v>
      </c>
      <c r="I7" s="219">
        <v>10270</v>
      </c>
      <c r="J7" s="223">
        <f aca="true" t="shared" si="1" ref="J7:J30">I7/H7/11</f>
        <v>23.34090909090909</v>
      </c>
      <c r="K7" s="6"/>
    </row>
    <row r="8" spans="1:11" ht="12.75" customHeight="1">
      <c r="A8" s="16">
        <v>2</v>
      </c>
      <c r="B8" s="216" t="s">
        <v>429</v>
      </c>
      <c r="C8" s="219">
        <v>25</v>
      </c>
      <c r="D8" s="219">
        <v>7823</v>
      </c>
      <c r="E8" s="223">
        <f t="shared" si="0"/>
        <v>28.44727272727273</v>
      </c>
      <c r="F8" s="225">
        <v>2</v>
      </c>
      <c r="G8" s="216" t="s">
        <v>429</v>
      </c>
      <c r="H8" s="219">
        <v>25</v>
      </c>
      <c r="I8" s="219">
        <v>7645</v>
      </c>
      <c r="J8" s="223">
        <f t="shared" si="1"/>
        <v>27.8</v>
      </c>
      <c r="K8" s="6"/>
    </row>
    <row r="9" spans="1:11" ht="12.75" customHeight="1">
      <c r="A9" s="16">
        <v>3</v>
      </c>
      <c r="B9" s="216" t="s">
        <v>430</v>
      </c>
      <c r="C9" s="219">
        <v>60</v>
      </c>
      <c r="D9" s="219">
        <v>23549</v>
      </c>
      <c r="E9" s="223">
        <f t="shared" si="0"/>
        <v>35.68030303030303</v>
      </c>
      <c r="F9" s="225">
        <v>3</v>
      </c>
      <c r="G9" s="216" t="s">
        <v>430</v>
      </c>
      <c r="H9" s="219">
        <v>60</v>
      </c>
      <c r="I9" s="219">
        <v>24405</v>
      </c>
      <c r="J9" s="223">
        <f t="shared" si="1"/>
        <v>36.97727272727273</v>
      </c>
      <c r="K9" s="6"/>
    </row>
    <row r="10" spans="1:11" ht="12.75" customHeight="1">
      <c r="A10" s="16">
        <v>4</v>
      </c>
      <c r="B10" s="216" t="s">
        <v>431</v>
      </c>
      <c r="C10" s="219">
        <v>58</v>
      </c>
      <c r="D10" s="219">
        <v>17453</v>
      </c>
      <c r="E10" s="223">
        <f t="shared" si="0"/>
        <v>27.35579937304075</v>
      </c>
      <c r="F10" s="225">
        <v>4</v>
      </c>
      <c r="G10" s="216" t="s">
        <v>431</v>
      </c>
      <c r="H10" s="219">
        <v>58</v>
      </c>
      <c r="I10" s="219">
        <v>16897</v>
      </c>
      <c r="J10" s="223">
        <f t="shared" si="1"/>
        <v>26.48432601880878</v>
      </c>
      <c r="K10" s="6"/>
    </row>
    <row r="11" spans="1:11" ht="12.75" customHeight="1">
      <c r="A11" s="16">
        <v>5</v>
      </c>
      <c r="B11" s="216" t="s">
        <v>432</v>
      </c>
      <c r="C11" s="219">
        <v>27</v>
      </c>
      <c r="D11" s="219">
        <v>9947</v>
      </c>
      <c r="E11" s="223">
        <f t="shared" si="0"/>
        <v>33.49158249158249</v>
      </c>
      <c r="F11" s="225">
        <v>5</v>
      </c>
      <c r="G11" s="216" t="s">
        <v>432</v>
      </c>
      <c r="H11" s="219">
        <v>27</v>
      </c>
      <c r="I11" s="219">
        <v>10262</v>
      </c>
      <c r="J11" s="223">
        <f t="shared" si="1"/>
        <v>34.552188552188554</v>
      </c>
      <c r="K11" s="6"/>
    </row>
    <row r="12" spans="1:11" ht="12.75" customHeight="1">
      <c r="A12" s="16">
        <v>6</v>
      </c>
      <c r="B12" s="216" t="s">
        <v>433</v>
      </c>
      <c r="C12" s="219">
        <v>25</v>
      </c>
      <c r="D12" s="219">
        <v>9701</v>
      </c>
      <c r="E12" s="223">
        <f t="shared" si="0"/>
        <v>35.27636363636364</v>
      </c>
      <c r="F12" s="225">
        <v>6</v>
      </c>
      <c r="G12" s="216" t="s">
        <v>433</v>
      </c>
      <c r="H12" s="219">
        <v>25</v>
      </c>
      <c r="I12" s="219">
        <v>11019</v>
      </c>
      <c r="J12" s="223">
        <f t="shared" si="1"/>
        <v>40.06909090909091</v>
      </c>
      <c r="K12" s="6"/>
    </row>
    <row r="13" spans="1:11" ht="12.75" customHeight="1">
      <c r="A13" s="16">
        <v>7</v>
      </c>
      <c r="B13" s="216" t="s">
        <v>434</v>
      </c>
      <c r="C13" s="219">
        <v>40</v>
      </c>
      <c r="D13" s="219">
        <v>15041</v>
      </c>
      <c r="E13" s="223">
        <f t="shared" si="0"/>
        <v>34.184090909090905</v>
      </c>
      <c r="F13" s="225">
        <v>7</v>
      </c>
      <c r="G13" s="216" t="s">
        <v>434</v>
      </c>
      <c r="H13" s="219">
        <v>40</v>
      </c>
      <c r="I13" s="219">
        <v>16811</v>
      </c>
      <c r="J13" s="223">
        <f t="shared" si="1"/>
        <v>38.20681818181818</v>
      </c>
      <c r="K13" s="6"/>
    </row>
    <row r="14" spans="1:11" ht="12.75" customHeight="1">
      <c r="A14" s="16">
        <v>8</v>
      </c>
      <c r="B14" s="216" t="s">
        <v>435</v>
      </c>
      <c r="C14" s="219">
        <v>27</v>
      </c>
      <c r="D14" s="219">
        <v>6330</v>
      </c>
      <c r="E14" s="223">
        <f t="shared" si="0"/>
        <v>21.313131313131315</v>
      </c>
      <c r="F14" s="225">
        <v>8</v>
      </c>
      <c r="G14" s="216" t="s">
        <v>435</v>
      </c>
      <c r="H14" s="219">
        <v>27</v>
      </c>
      <c r="I14" s="219">
        <v>7472</v>
      </c>
      <c r="J14" s="223">
        <f t="shared" si="1"/>
        <v>25.15824915824916</v>
      </c>
      <c r="K14" s="6"/>
    </row>
    <row r="15" spans="1:11" ht="12.75" customHeight="1">
      <c r="A15" s="16">
        <v>9</v>
      </c>
      <c r="B15" s="216" t="s">
        <v>436</v>
      </c>
      <c r="C15" s="219">
        <v>145</v>
      </c>
      <c r="D15" s="219">
        <v>77300</v>
      </c>
      <c r="E15" s="223">
        <f t="shared" si="0"/>
        <v>48.46394984326019</v>
      </c>
      <c r="F15" s="225">
        <v>9</v>
      </c>
      <c r="G15" s="216" t="s">
        <v>436</v>
      </c>
      <c r="H15" s="219">
        <v>145</v>
      </c>
      <c r="I15" s="219">
        <v>80750</v>
      </c>
      <c r="J15" s="223">
        <f t="shared" si="1"/>
        <v>50.6269592476489</v>
      </c>
      <c r="K15" s="6"/>
    </row>
    <row r="16" spans="1:11" ht="12.75" customHeight="1">
      <c r="A16" s="16">
        <v>10</v>
      </c>
      <c r="B16" s="216" t="s">
        <v>437</v>
      </c>
      <c r="C16" s="219">
        <v>30</v>
      </c>
      <c r="D16" s="219">
        <v>5964</v>
      </c>
      <c r="E16" s="223">
        <f t="shared" si="0"/>
        <v>18.072727272727274</v>
      </c>
      <c r="F16" s="225">
        <v>10</v>
      </c>
      <c r="G16" s="216" t="s">
        <v>437</v>
      </c>
      <c r="H16" s="219">
        <v>30</v>
      </c>
      <c r="I16" s="219">
        <v>5567</v>
      </c>
      <c r="J16" s="223">
        <f t="shared" si="1"/>
        <v>16.86969696969697</v>
      </c>
      <c r="K16" s="6"/>
    </row>
    <row r="17" spans="1:11" ht="12.75" customHeight="1">
      <c r="A17" s="16">
        <v>11</v>
      </c>
      <c r="B17" s="216" t="s">
        <v>438</v>
      </c>
      <c r="C17" s="219">
        <v>24</v>
      </c>
      <c r="D17" s="219">
        <v>4570</v>
      </c>
      <c r="E17" s="223">
        <f t="shared" si="0"/>
        <v>17.31060606060606</v>
      </c>
      <c r="F17" s="225">
        <v>11</v>
      </c>
      <c r="G17" s="216" t="s">
        <v>438</v>
      </c>
      <c r="H17" s="219">
        <v>24</v>
      </c>
      <c r="I17" s="219">
        <v>5831</v>
      </c>
      <c r="J17" s="223">
        <f t="shared" si="1"/>
        <v>22.087121212121215</v>
      </c>
      <c r="K17" s="6"/>
    </row>
    <row r="18" spans="1:11" ht="12.75" customHeight="1">
      <c r="A18" s="16">
        <v>12</v>
      </c>
      <c r="B18" s="216" t="s">
        <v>439</v>
      </c>
      <c r="C18" s="219">
        <v>50</v>
      </c>
      <c r="D18" s="219">
        <v>16811</v>
      </c>
      <c r="E18" s="223">
        <f t="shared" si="0"/>
        <v>30.565454545454546</v>
      </c>
      <c r="F18" s="225">
        <v>12</v>
      </c>
      <c r="G18" s="216" t="s">
        <v>439</v>
      </c>
      <c r="H18" s="219">
        <v>50</v>
      </c>
      <c r="I18" s="219">
        <v>16496</v>
      </c>
      <c r="J18" s="223">
        <f t="shared" si="1"/>
        <v>29.992727272727276</v>
      </c>
      <c r="K18" s="6"/>
    </row>
    <row r="19" spans="1:11" ht="12.75" customHeight="1">
      <c r="A19" s="16">
        <v>13</v>
      </c>
      <c r="B19" s="216" t="s">
        <v>440</v>
      </c>
      <c r="C19" s="219">
        <v>38</v>
      </c>
      <c r="D19" s="219">
        <v>14069</v>
      </c>
      <c r="E19" s="223">
        <f t="shared" si="0"/>
        <v>33.65789473684211</v>
      </c>
      <c r="F19" s="225">
        <v>13</v>
      </c>
      <c r="G19" s="216" t="s">
        <v>440</v>
      </c>
      <c r="H19" s="219">
        <v>38</v>
      </c>
      <c r="I19" s="219">
        <v>13958</v>
      </c>
      <c r="J19" s="223">
        <f t="shared" si="1"/>
        <v>33.39234449760766</v>
      </c>
      <c r="K19" s="6"/>
    </row>
    <row r="20" spans="1:11" ht="12.75" customHeight="1">
      <c r="A20" s="16">
        <v>14</v>
      </c>
      <c r="B20" s="216" t="s">
        <v>441</v>
      </c>
      <c r="C20" s="219">
        <v>45</v>
      </c>
      <c r="D20" s="219">
        <v>20795</v>
      </c>
      <c r="E20" s="223">
        <f t="shared" si="0"/>
        <v>42.01010101010101</v>
      </c>
      <c r="F20" s="225">
        <v>14</v>
      </c>
      <c r="G20" s="216" t="s">
        <v>441</v>
      </c>
      <c r="H20" s="219">
        <v>45</v>
      </c>
      <c r="I20" s="219">
        <v>21732</v>
      </c>
      <c r="J20" s="223">
        <f t="shared" si="1"/>
        <v>43.903030303030306</v>
      </c>
      <c r="K20" s="6"/>
    </row>
    <row r="21" spans="1:11" ht="12.75" customHeight="1">
      <c r="A21" s="16">
        <v>15</v>
      </c>
      <c r="B21" s="216" t="s">
        <v>442</v>
      </c>
      <c r="C21" s="219">
        <v>40</v>
      </c>
      <c r="D21" s="219">
        <v>11397</v>
      </c>
      <c r="E21" s="223">
        <f t="shared" si="0"/>
        <v>25.902272727272727</v>
      </c>
      <c r="F21" s="225">
        <v>15</v>
      </c>
      <c r="G21" s="216" t="s">
        <v>442</v>
      </c>
      <c r="H21" s="219">
        <v>40</v>
      </c>
      <c r="I21" s="219">
        <v>9895</v>
      </c>
      <c r="J21" s="223">
        <f t="shared" si="1"/>
        <v>22.488636363636363</v>
      </c>
      <c r="K21" s="6"/>
    </row>
    <row r="22" spans="1:11" ht="12.75" customHeight="1">
      <c r="A22" s="16">
        <v>16</v>
      </c>
      <c r="B22" s="216" t="s">
        <v>443</v>
      </c>
      <c r="C22" s="219">
        <v>23</v>
      </c>
      <c r="D22" s="219">
        <v>5582</v>
      </c>
      <c r="E22" s="223">
        <f t="shared" si="0"/>
        <v>22.063241106719367</v>
      </c>
      <c r="F22" s="225">
        <v>16</v>
      </c>
      <c r="G22" s="216" t="s">
        <v>443</v>
      </c>
      <c r="H22" s="219">
        <v>23</v>
      </c>
      <c r="I22" s="219">
        <v>5967</v>
      </c>
      <c r="J22" s="223">
        <f t="shared" si="1"/>
        <v>23.58498023715415</v>
      </c>
      <c r="K22" s="6"/>
    </row>
    <row r="23" spans="1:11" ht="12.75" customHeight="1">
      <c r="A23" s="16">
        <v>17</v>
      </c>
      <c r="B23" s="216" t="s">
        <v>444</v>
      </c>
      <c r="C23" s="219">
        <v>25</v>
      </c>
      <c r="D23" s="219">
        <v>9630</v>
      </c>
      <c r="E23" s="223">
        <f t="shared" si="0"/>
        <v>35.018181818181816</v>
      </c>
      <c r="F23" s="225">
        <v>17</v>
      </c>
      <c r="G23" s="216" t="s">
        <v>444</v>
      </c>
      <c r="H23" s="219">
        <v>25</v>
      </c>
      <c r="I23" s="219">
        <v>7682</v>
      </c>
      <c r="J23" s="223">
        <f t="shared" si="1"/>
        <v>27.934545454545454</v>
      </c>
      <c r="K23" s="6"/>
    </row>
    <row r="24" spans="1:11" ht="12.75" customHeight="1">
      <c r="A24" s="16">
        <v>18</v>
      </c>
      <c r="B24" s="216" t="s">
        <v>445</v>
      </c>
      <c r="C24" s="219">
        <v>27</v>
      </c>
      <c r="D24" s="219">
        <v>7551</v>
      </c>
      <c r="E24" s="223">
        <f t="shared" si="0"/>
        <v>25.424242424242426</v>
      </c>
      <c r="F24" s="225">
        <v>18</v>
      </c>
      <c r="G24" s="216" t="s">
        <v>445</v>
      </c>
      <c r="H24" s="219">
        <v>27</v>
      </c>
      <c r="I24" s="219">
        <v>7252</v>
      </c>
      <c r="J24" s="223">
        <f t="shared" si="1"/>
        <v>24.41750841750842</v>
      </c>
      <c r="K24" s="6"/>
    </row>
    <row r="25" spans="1:11" ht="12.75" customHeight="1">
      <c r="A25" s="16">
        <v>19</v>
      </c>
      <c r="B25" s="216" t="s">
        <v>446</v>
      </c>
      <c r="C25" s="219">
        <v>60</v>
      </c>
      <c r="D25" s="219">
        <v>27480</v>
      </c>
      <c r="E25" s="223">
        <f t="shared" si="0"/>
        <v>41.63636363636363</v>
      </c>
      <c r="F25" s="225">
        <v>19</v>
      </c>
      <c r="G25" s="216" t="s">
        <v>446</v>
      </c>
      <c r="H25" s="219">
        <v>60</v>
      </c>
      <c r="I25" s="219">
        <v>26344</v>
      </c>
      <c r="J25" s="223">
        <f t="shared" si="1"/>
        <v>39.915151515151514</v>
      </c>
      <c r="K25" s="6"/>
    </row>
    <row r="26" spans="1:11" ht="12.75" customHeight="1">
      <c r="A26" s="16">
        <v>20</v>
      </c>
      <c r="B26" s="216" t="s">
        <v>447</v>
      </c>
      <c r="C26" s="219">
        <v>39</v>
      </c>
      <c r="D26" s="219">
        <v>9015</v>
      </c>
      <c r="E26" s="223">
        <f t="shared" si="0"/>
        <v>21.013986013986013</v>
      </c>
      <c r="F26" s="225">
        <v>20</v>
      </c>
      <c r="G26" s="216" t="s">
        <v>447</v>
      </c>
      <c r="H26" s="219">
        <v>39</v>
      </c>
      <c r="I26" s="219">
        <v>10137</v>
      </c>
      <c r="J26" s="223">
        <f t="shared" si="1"/>
        <v>23.629370629370626</v>
      </c>
      <c r="K26" s="6"/>
    </row>
    <row r="27" spans="1:11" ht="12.75" customHeight="1">
      <c r="A27" s="16">
        <v>21</v>
      </c>
      <c r="B27" s="216" t="s">
        <v>448</v>
      </c>
      <c r="C27" s="219">
        <v>27</v>
      </c>
      <c r="D27" s="219">
        <v>9745</v>
      </c>
      <c r="E27" s="223">
        <f t="shared" si="0"/>
        <v>32.81144781144781</v>
      </c>
      <c r="F27" s="225">
        <v>21</v>
      </c>
      <c r="G27" s="216" t="s">
        <v>448</v>
      </c>
      <c r="H27" s="219">
        <v>27</v>
      </c>
      <c r="I27" s="219">
        <v>8631</v>
      </c>
      <c r="J27" s="223">
        <f t="shared" si="1"/>
        <v>29.060606060606062</v>
      </c>
      <c r="K27" s="6"/>
    </row>
    <row r="28" spans="1:11" ht="12.75" customHeight="1">
      <c r="A28" s="16">
        <v>22</v>
      </c>
      <c r="B28" s="216" t="s">
        <v>449</v>
      </c>
      <c r="C28" s="219">
        <v>33</v>
      </c>
      <c r="D28" s="219">
        <v>9800</v>
      </c>
      <c r="E28" s="223">
        <f t="shared" si="0"/>
        <v>26.997245179063363</v>
      </c>
      <c r="F28" s="225">
        <v>22</v>
      </c>
      <c r="G28" s="216" t="s">
        <v>472</v>
      </c>
      <c r="H28" s="219">
        <v>33</v>
      </c>
      <c r="I28" s="219">
        <v>10087</v>
      </c>
      <c r="J28" s="223">
        <f t="shared" si="1"/>
        <v>27.78787878787879</v>
      </c>
      <c r="K28" s="6"/>
    </row>
    <row r="29" spans="1:11" ht="12.75" customHeight="1">
      <c r="A29" s="16">
        <v>23</v>
      </c>
      <c r="B29" s="216" t="s">
        <v>450</v>
      </c>
      <c r="C29" s="219">
        <v>22</v>
      </c>
      <c r="D29" s="219">
        <v>6421</v>
      </c>
      <c r="E29" s="223">
        <f t="shared" si="0"/>
        <v>26.533057851239672</v>
      </c>
      <c r="F29" s="225">
        <v>23</v>
      </c>
      <c r="G29" s="216" t="s">
        <v>450</v>
      </c>
      <c r="H29" s="219">
        <v>22</v>
      </c>
      <c r="I29" s="219">
        <v>6465</v>
      </c>
      <c r="J29" s="223">
        <f t="shared" si="1"/>
        <v>26.714876033057852</v>
      </c>
      <c r="K29" s="6"/>
    </row>
    <row r="30" spans="1:11" ht="12.75" customHeight="1">
      <c r="A30" s="16">
        <v>24</v>
      </c>
      <c r="B30" s="216" t="s">
        <v>451</v>
      </c>
      <c r="C30" s="219">
        <v>34</v>
      </c>
      <c r="D30" s="219">
        <v>8609</v>
      </c>
      <c r="E30" s="223">
        <f t="shared" si="0"/>
        <v>23.018716577540108</v>
      </c>
      <c r="F30" s="225">
        <v>24</v>
      </c>
      <c r="G30" s="216" t="s">
        <v>451</v>
      </c>
      <c r="H30" s="219">
        <v>34</v>
      </c>
      <c r="I30" s="219">
        <v>8733</v>
      </c>
      <c r="J30" s="223">
        <f t="shared" si="1"/>
        <v>23.350267379679146</v>
      </c>
      <c r="K30" s="6"/>
    </row>
    <row r="31" spans="1:11" ht="12.75" customHeight="1">
      <c r="A31" s="16">
        <v>25</v>
      </c>
      <c r="B31" s="216"/>
      <c r="C31" s="219"/>
      <c r="D31" s="219"/>
      <c r="E31" s="222"/>
      <c r="F31" s="225"/>
      <c r="G31" s="216"/>
      <c r="H31" s="219"/>
      <c r="I31" s="219"/>
      <c r="J31" s="222"/>
      <c r="K31" s="6"/>
    </row>
    <row r="32" spans="1:11" ht="14.25" customHeight="1">
      <c r="A32" s="71"/>
      <c r="B32" s="217" t="s">
        <v>52</v>
      </c>
      <c r="C32" s="25">
        <f>SUM(C7:C31)</f>
        <v>964</v>
      </c>
      <c r="D32" s="25">
        <f>SUM(D7:D31)</f>
        <v>347003</v>
      </c>
      <c r="E32" s="226">
        <f>D32/C32/11</f>
        <v>32.723783477932855</v>
      </c>
      <c r="F32" s="226"/>
      <c r="G32" s="217" t="s">
        <v>52</v>
      </c>
      <c r="H32" s="25">
        <f>SUM(H7:H31)</f>
        <v>964</v>
      </c>
      <c r="I32" s="25">
        <f>SUM(I7:I31)</f>
        <v>350308</v>
      </c>
      <c r="J32" s="226">
        <f aca="true" t="shared" si="2" ref="J32:J40">I32/H32/11</f>
        <v>33.03545831761599</v>
      </c>
      <c r="K32" s="6"/>
    </row>
    <row r="33" spans="1:11" ht="14.25" customHeight="1">
      <c r="A33" s="71"/>
      <c r="B33" s="354" t="s">
        <v>452</v>
      </c>
      <c r="C33" s="355"/>
      <c r="D33" s="355"/>
      <c r="E33" s="355"/>
      <c r="F33" s="355"/>
      <c r="G33" s="355"/>
      <c r="H33" s="355"/>
      <c r="I33" s="355"/>
      <c r="J33" s="356" t="e">
        <f t="shared" si="2"/>
        <v>#DIV/0!</v>
      </c>
      <c r="K33" s="6"/>
    </row>
    <row r="34" spans="1:11" ht="12.75" customHeight="1">
      <c r="A34" s="16">
        <v>1</v>
      </c>
      <c r="B34" s="218" t="s">
        <v>453</v>
      </c>
      <c r="C34" s="221">
        <v>21</v>
      </c>
      <c r="D34" s="219">
        <v>9915</v>
      </c>
      <c r="E34" s="223">
        <f aca="true" t="shared" si="3" ref="E34:E40">D34/C34/11</f>
        <v>42.922077922077925</v>
      </c>
      <c r="F34" s="225">
        <v>1</v>
      </c>
      <c r="G34" s="218" t="s">
        <v>453</v>
      </c>
      <c r="H34" s="221">
        <v>21</v>
      </c>
      <c r="I34" s="219">
        <v>11878</v>
      </c>
      <c r="J34" s="223">
        <f t="shared" si="2"/>
        <v>51.41991341991342</v>
      </c>
      <c r="K34" s="6"/>
    </row>
    <row r="35" spans="1:11" ht="12.75" customHeight="1">
      <c r="A35" s="16">
        <v>2</v>
      </c>
      <c r="B35" s="218" t="s">
        <v>454</v>
      </c>
      <c r="C35" s="221">
        <v>36</v>
      </c>
      <c r="D35" s="219">
        <v>16151</v>
      </c>
      <c r="E35" s="223">
        <f t="shared" si="3"/>
        <v>40.785353535353536</v>
      </c>
      <c r="F35" s="225">
        <v>2</v>
      </c>
      <c r="G35" s="218" t="s">
        <v>454</v>
      </c>
      <c r="H35" s="221">
        <v>36</v>
      </c>
      <c r="I35" s="219">
        <v>19287</v>
      </c>
      <c r="J35" s="223">
        <f t="shared" si="2"/>
        <v>48.70454545454545</v>
      </c>
      <c r="K35" s="6"/>
    </row>
    <row r="36" spans="1:11" ht="12.75" customHeight="1">
      <c r="A36" s="16">
        <v>3</v>
      </c>
      <c r="B36" s="218" t="s">
        <v>455</v>
      </c>
      <c r="C36" s="221">
        <v>33</v>
      </c>
      <c r="D36" s="219">
        <v>15500</v>
      </c>
      <c r="E36" s="223">
        <f t="shared" si="3"/>
        <v>42.69972451790633</v>
      </c>
      <c r="F36" s="225">
        <v>3</v>
      </c>
      <c r="G36" s="218" t="s">
        <v>455</v>
      </c>
      <c r="H36" s="221">
        <v>33</v>
      </c>
      <c r="I36" s="219">
        <v>21821</v>
      </c>
      <c r="J36" s="223">
        <f t="shared" si="2"/>
        <v>60.112947658402206</v>
      </c>
      <c r="K36" s="6"/>
    </row>
    <row r="37" spans="1:11" ht="12.75" customHeight="1">
      <c r="A37" s="16">
        <v>4</v>
      </c>
      <c r="B37" s="218" t="s">
        <v>456</v>
      </c>
      <c r="C37" s="221">
        <v>37</v>
      </c>
      <c r="D37" s="219">
        <v>11834</v>
      </c>
      <c r="E37" s="223">
        <f t="shared" si="3"/>
        <v>29.076167076167074</v>
      </c>
      <c r="F37" s="225">
        <v>4</v>
      </c>
      <c r="G37" s="218" t="s">
        <v>456</v>
      </c>
      <c r="H37" s="221">
        <v>37</v>
      </c>
      <c r="I37" s="219">
        <v>15185</v>
      </c>
      <c r="J37" s="223">
        <f t="shared" si="2"/>
        <v>37.30958230958231</v>
      </c>
      <c r="K37" s="6"/>
    </row>
    <row r="38" spans="1:11" ht="12.75" customHeight="1">
      <c r="A38" s="16">
        <v>5</v>
      </c>
      <c r="B38" s="218" t="s">
        <v>457</v>
      </c>
      <c r="C38" s="221">
        <v>51</v>
      </c>
      <c r="D38" s="219">
        <v>26882</v>
      </c>
      <c r="E38" s="223">
        <f t="shared" si="3"/>
        <v>47.91800356506239</v>
      </c>
      <c r="F38" s="225">
        <v>5</v>
      </c>
      <c r="G38" s="218" t="s">
        <v>457</v>
      </c>
      <c r="H38" s="221">
        <v>51</v>
      </c>
      <c r="I38" s="219">
        <v>33190</v>
      </c>
      <c r="J38" s="223">
        <f t="shared" si="2"/>
        <v>59.16221033868092</v>
      </c>
      <c r="K38" s="6"/>
    </row>
    <row r="39" spans="1:11" ht="12.75" customHeight="1">
      <c r="A39" s="16">
        <v>6</v>
      </c>
      <c r="B39" s="218" t="s">
        <v>458</v>
      </c>
      <c r="C39" s="221">
        <v>28</v>
      </c>
      <c r="D39" s="219">
        <v>9846</v>
      </c>
      <c r="E39" s="223">
        <f t="shared" si="3"/>
        <v>31.967532467532468</v>
      </c>
      <c r="F39" s="225">
        <v>6</v>
      </c>
      <c r="G39" s="218" t="s">
        <v>458</v>
      </c>
      <c r="H39" s="221">
        <v>28</v>
      </c>
      <c r="I39" s="219">
        <v>17440</v>
      </c>
      <c r="J39" s="223">
        <f t="shared" si="2"/>
        <v>56.62337662337663</v>
      </c>
      <c r="K39" s="6"/>
    </row>
    <row r="40" spans="1:11" ht="12.75" customHeight="1">
      <c r="A40" s="16">
        <v>7</v>
      </c>
      <c r="B40" s="218" t="s">
        <v>459</v>
      </c>
      <c r="C40" s="221">
        <v>51</v>
      </c>
      <c r="D40" s="219">
        <v>16246</v>
      </c>
      <c r="E40" s="223">
        <f t="shared" si="3"/>
        <v>28.959001782531196</v>
      </c>
      <c r="F40" s="225">
        <v>7</v>
      </c>
      <c r="G40" s="218" t="s">
        <v>459</v>
      </c>
      <c r="H40" s="221">
        <v>51</v>
      </c>
      <c r="I40" s="219">
        <v>24053</v>
      </c>
      <c r="J40" s="223">
        <f t="shared" si="2"/>
        <v>42.87522281639929</v>
      </c>
      <c r="K40" s="6"/>
    </row>
    <row r="41" spans="1:11" ht="12.75">
      <c r="A41" s="16">
        <v>8</v>
      </c>
      <c r="B41" s="218" t="s">
        <v>460</v>
      </c>
      <c r="C41" s="221"/>
      <c r="D41" s="219"/>
      <c r="E41" s="223"/>
      <c r="F41" s="225">
        <v>8</v>
      </c>
      <c r="G41" s="218"/>
      <c r="H41" s="221"/>
      <c r="I41" s="219"/>
      <c r="J41" s="223"/>
      <c r="K41" s="6"/>
    </row>
    <row r="42" spans="1:11" ht="12.75">
      <c r="A42" s="71"/>
      <c r="B42" s="217" t="s">
        <v>52</v>
      </c>
      <c r="C42" s="25">
        <f>SUM(C34:C41)</f>
        <v>257</v>
      </c>
      <c r="D42" s="25">
        <f>SUM(D34:D41)</f>
        <v>106374</v>
      </c>
      <c r="E42" s="226">
        <f>D42/C42/11</f>
        <v>37.62787407145384</v>
      </c>
      <c r="F42" s="226"/>
      <c r="G42" s="217" t="s">
        <v>52</v>
      </c>
      <c r="H42" s="25">
        <f>SUM(H34:H41)</f>
        <v>257</v>
      </c>
      <c r="I42" s="25">
        <f>SUM(I34:I41)</f>
        <v>142854</v>
      </c>
      <c r="J42" s="226">
        <f aca="true" t="shared" si="4" ref="J42:J49">I42/H42/11</f>
        <v>50.53201273434736</v>
      </c>
      <c r="K42" s="6"/>
    </row>
    <row r="43" spans="1:11" ht="14.25" customHeight="1">
      <c r="A43" s="71"/>
      <c r="B43" s="357" t="s">
        <v>461</v>
      </c>
      <c r="C43" s="358"/>
      <c r="D43" s="358"/>
      <c r="E43" s="358"/>
      <c r="F43" s="358"/>
      <c r="G43" s="358"/>
      <c r="H43" s="358"/>
      <c r="I43" s="358"/>
      <c r="J43" s="359" t="e">
        <f t="shared" si="4"/>
        <v>#DIV/0!</v>
      </c>
      <c r="K43" s="6"/>
    </row>
    <row r="44" spans="1:11" ht="14.25" customHeight="1">
      <c r="A44" s="16">
        <v>1</v>
      </c>
      <c r="B44" s="218" t="s">
        <v>462</v>
      </c>
      <c r="C44" s="221">
        <v>28</v>
      </c>
      <c r="D44" s="219">
        <v>2132</v>
      </c>
      <c r="E44" s="223">
        <f aca="true" t="shared" si="5" ref="E44:E49">D44/C44/11</f>
        <v>6.922077922077921</v>
      </c>
      <c r="F44" s="225">
        <v>1</v>
      </c>
      <c r="G44" s="218" t="s">
        <v>462</v>
      </c>
      <c r="H44" s="221">
        <v>28</v>
      </c>
      <c r="I44" s="219">
        <v>2468</v>
      </c>
      <c r="J44" s="223">
        <f t="shared" si="4"/>
        <v>8.012987012987013</v>
      </c>
      <c r="K44" s="6"/>
    </row>
    <row r="45" spans="1:11" ht="21.75" customHeight="1">
      <c r="A45" s="16">
        <v>2</v>
      </c>
      <c r="B45" s="218" t="s">
        <v>463</v>
      </c>
      <c r="C45" s="221">
        <v>25</v>
      </c>
      <c r="D45" s="219">
        <v>2512</v>
      </c>
      <c r="E45" s="223">
        <f t="shared" si="5"/>
        <v>9.134545454545455</v>
      </c>
      <c r="F45" s="225">
        <v>2</v>
      </c>
      <c r="G45" s="218" t="s">
        <v>463</v>
      </c>
      <c r="H45" s="221">
        <v>25</v>
      </c>
      <c r="I45" s="219">
        <v>2836</v>
      </c>
      <c r="J45" s="223">
        <f t="shared" si="4"/>
        <v>10.312727272727273</v>
      </c>
      <c r="K45" s="6"/>
    </row>
    <row r="46" spans="1:11" ht="16.5" customHeight="1">
      <c r="A46" s="16">
        <v>3</v>
      </c>
      <c r="B46" s="218" t="s">
        <v>464</v>
      </c>
      <c r="C46" s="221">
        <v>75</v>
      </c>
      <c r="D46" s="219">
        <v>9602</v>
      </c>
      <c r="E46" s="223">
        <f t="shared" si="5"/>
        <v>11.638787878787879</v>
      </c>
      <c r="F46" s="225">
        <v>3</v>
      </c>
      <c r="G46" s="218" t="s">
        <v>464</v>
      </c>
      <c r="H46" s="221">
        <v>75</v>
      </c>
      <c r="I46" s="219">
        <v>11845</v>
      </c>
      <c r="J46" s="223">
        <f t="shared" si="4"/>
        <v>14.357575757575757</v>
      </c>
      <c r="K46" s="6"/>
    </row>
    <row r="47" spans="1:11" ht="23.25" customHeight="1">
      <c r="A47" s="16">
        <v>4</v>
      </c>
      <c r="B47" s="218" t="s">
        <v>465</v>
      </c>
      <c r="C47" s="221">
        <v>22</v>
      </c>
      <c r="D47" s="219">
        <v>2068</v>
      </c>
      <c r="E47" s="223">
        <f t="shared" si="5"/>
        <v>8.545454545454545</v>
      </c>
      <c r="F47" s="225">
        <v>4</v>
      </c>
      <c r="G47" s="218" t="s">
        <v>473</v>
      </c>
      <c r="H47" s="221">
        <v>22</v>
      </c>
      <c r="I47" s="219">
        <v>2549</v>
      </c>
      <c r="J47" s="223">
        <f t="shared" si="4"/>
        <v>10.533057851239668</v>
      </c>
      <c r="K47" s="6"/>
    </row>
    <row r="48" spans="1:11" ht="14.25" customHeight="1">
      <c r="A48" s="16">
        <v>5</v>
      </c>
      <c r="B48" s="218" t="s">
        <v>466</v>
      </c>
      <c r="C48" s="221">
        <v>38</v>
      </c>
      <c r="D48" s="219">
        <v>3585</v>
      </c>
      <c r="E48" s="223">
        <f t="shared" si="5"/>
        <v>8.576555023923445</v>
      </c>
      <c r="F48" s="225">
        <v>5</v>
      </c>
      <c r="G48" s="218" t="s">
        <v>466</v>
      </c>
      <c r="H48" s="221">
        <v>38</v>
      </c>
      <c r="I48" s="219">
        <v>4073</v>
      </c>
      <c r="J48" s="223">
        <f t="shared" si="4"/>
        <v>9.74401913875598</v>
      </c>
      <c r="K48" s="6"/>
    </row>
    <row r="49" spans="1:11" ht="24" customHeight="1">
      <c r="A49" s="16">
        <v>6</v>
      </c>
      <c r="B49" s="218" t="s">
        <v>467</v>
      </c>
      <c r="C49" s="221">
        <v>30</v>
      </c>
      <c r="D49" s="219">
        <v>3983</v>
      </c>
      <c r="E49" s="223">
        <f t="shared" si="5"/>
        <v>12.06969696969697</v>
      </c>
      <c r="F49" s="225">
        <v>6</v>
      </c>
      <c r="G49" s="218" t="s">
        <v>474</v>
      </c>
      <c r="H49" s="221">
        <v>30</v>
      </c>
      <c r="I49" s="219">
        <v>4576</v>
      </c>
      <c r="J49" s="223">
        <f t="shared" si="4"/>
        <v>13.866666666666667</v>
      </c>
      <c r="K49" s="6"/>
    </row>
    <row r="50" spans="1:11" ht="12.75">
      <c r="A50" s="16">
        <v>7</v>
      </c>
      <c r="B50" s="219" t="s">
        <v>468</v>
      </c>
      <c r="C50" s="219"/>
      <c r="D50" s="219"/>
      <c r="E50" s="223"/>
      <c r="F50" s="225">
        <v>7</v>
      </c>
      <c r="G50" s="219"/>
      <c r="H50" s="219"/>
      <c r="I50" s="219"/>
      <c r="J50" s="223"/>
      <c r="K50" s="6"/>
    </row>
    <row r="51" spans="1:11" ht="14.25" customHeight="1">
      <c r="A51" s="16"/>
      <c r="B51" s="217" t="s">
        <v>52</v>
      </c>
      <c r="C51" s="25">
        <f>SUM(C44:C49)</f>
        <v>218</v>
      </c>
      <c r="D51" s="25">
        <f>SUM(D44:D50)</f>
        <v>23882</v>
      </c>
      <c r="E51" s="226">
        <f>D51/C51/11</f>
        <v>9.959132610508759</v>
      </c>
      <c r="F51" s="226"/>
      <c r="G51" s="217" t="s">
        <v>52</v>
      </c>
      <c r="H51" s="25">
        <f>SUM(H44:H49)</f>
        <v>218</v>
      </c>
      <c r="I51" s="25">
        <f>SUM(I44:I50)</f>
        <v>28347</v>
      </c>
      <c r="J51" s="226">
        <f>I51/H51/11</f>
        <v>11.821100917431192</v>
      </c>
      <c r="K51" s="6"/>
    </row>
    <row r="52" spans="1:10" ht="4.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12.75" customHeight="1">
      <c r="B53" s="220" t="s">
        <v>469</v>
      </c>
    </row>
  </sheetData>
  <sheetProtection/>
  <mergeCells count="6">
    <mergeCell ref="B2:J2"/>
    <mergeCell ref="C5:E5"/>
    <mergeCell ref="H5:J5"/>
    <mergeCell ref="B6:J6"/>
    <mergeCell ref="B33:J33"/>
    <mergeCell ref="B43:J43"/>
  </mergeCells>
  <printOptions/>
  <pageMargins left="0" right="0.2362204724409449" top="0" bottom="0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60" zoomScalePageLayoutView="0" workbookViewId="0" topLeftCell="A4">
      <selection activeCell="N51" sqref="N51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19.140625" style="0" customWidth="1"/>
    <col min="4" max="4" width="4.00390625" style="0" customWidth="1"/>
    <col min="5" max="5" width="13.28125" style="0" customWidth="1"/>
    <col min="6" max="6" width="22.7109375" style="0" customWidth="1"/>
    <col min="7" max="7" width="9.28125" style="0" customWidth="1"/>
    <col min="8" max="8" width="10.8515625" style="0" customWidth="1"/>
    <col min="9" max="9" width="9.421875" style="0" customWidth="1"/>
    <col min="10" max="10" width="1.7109375" style="0" customWidth="1"/>
  </cols>
  <sheetData>
    <row r="1" spans="8:9" ht="12" customHeight="1">
      <c r="H1" s="284" t="s">
        <v>70</v>
      </c>
      <c r="I1" s="284"/>
    </row>
    <row r="2" spans="1:10" ht="20.25" customHeight="1">
      <c r="A2" s="283" t="s">
        <v>64</v>
      </c>
      <c r="B2" s="283"/>
      <c r="C2" s="283"/>
      <c r="D2" s="283"/>
      <c r="E2" s="283"/>
      <c r="F2" s="283"/>
      <c r="G2" s="283"/>
      <c r="H2" s="283"/>
      <c r="I2" s="283"/>
      <c r="J2" s="28"/>
    </row>
    <row r="3" spans="1:10" ht="18.75" customHeight="1">
      <c r="A3" s="285" t="s">
        <v>65</v>
      </c>
      <c r="B3" s="285"/>
      <c r="C3" s="285"/>
      <c r="D3" s="285"/>
      <c r="E3" s="285"/>
      <c r="F3" s="285"/>
      <c r="G3" s="285"/>
      <c r="H3" s="285"/>
      <c r="I3" s="285"/>
      <c r="J3" s="29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  <c r="J4" s="29"/>
    </row>
    <row r="5" spans="1:10" ht="17.25" customHeight="1">
      <c r="A5" s="267" t="s">
        <v>28</v>
      </c>
      <c r="B5" s="252" t="s">
        <v>30</v>
      </c>
      <c r="C5" s="252"/>
      <c r="D5" s="252"/>
      <c r="E5" s="252"/>
      <c r="F5" s="252"/>
      <c r="G5" s="253">
        <v>2020</v>
      </c>
      <c r="H5" s="253">
        <v>2021</v>
      </c>
      <c r="I5" s="281" t="s">
        <v>63</v>
      </c>
      <c r="J5" s="6"/>
    </row>
    <row r="6" spans="1:10" ht="10.5" customHeight="1">
      <c r="A6" s="267"/>
      <c r="B6" s="252"/>
      <c r="C6" s="252"/>
      <c r="D6" s="252"/>
      <c r="E6" s="252"/>
      <c r="F6" s="252"/>
      <c r="G6" s="254"/>
      <c r="H6" s="254"/>
      <c r="I6" s="282"/>
      <c r="J6" s="6"/>
    </row>
    <row r="7" spans="1:10" ht="12.75" customHeight="1">
      <c r="A7" s="32" t="s">
        <v>29</v>
      </c>
      <c r="B7" s="278" t="s">
        <v>31</v>
      </c>
      <c r="C7" s="279"/>
      <c r="D7" s="279"/>
      <c r="E7" s="279"/>
      <c r="F7" s="280"/>
      <c r="G7" s="32">
        <v>1</v>
      </c>
      <c r="H7" s="32">
        <v>2</v>
      </c>
      <c r="I7" s="32">
        <v>3</v>
      </c>
      <c r="J7" s="6"/>
    </row>
    <row r="8" spans="1:10" ht="27.75" customHeight="1">
      <c r="A8" s="247">
        <v>1</v>
      </c>
      <c r="B8" s="257" t="s">
        <v>66</v>
      </c>
      <c r="C8" s="257"/>
      <c r="D8" s="257"/>
      <c r="E8" s="257"/>
      <c r="F8" s="257"/>
      <c r="G8" s="26">
        <f>G9+G11+G19+G25+G27</f>
        <v>3048734</v>
      </c>
      <c r="H8" s="26">
        <f>H9+H11+H19+H25+H27</f>
        <v>3576440</v>
      </c>
      <c r="I8" s="31">
        <f aca="true" t="shared" si="0" ref="I8:I53">H8/G8*100-100</f>
        <v>17.309020727948067</v>
      </c>
      <c r="J8" s="30">
        <f aca="true" t="shared" si="1" ref="J8:J42">SUM(H8-G8)</f>
        <v>527706</v>
      </c>
    </row>
    <row r="9" spans="1:11" ht="21.75" customHeight="1">
      <c r="A9" s="248"/>
      <c r="B9" s="262"/>
      <c r="C9" s="244" t="s">
        <v>37</v>
      </c>
      <c r="D9" s="238" t="s">
        <v>51</v>
      </c>
      <c r="E9" s="238"/>
      <c r="F9" s="12" t="s">
        <v>60</v>
      </c>
      <c r="G9" s="23">
        <v>921296</v>
      </c>
      <c r="H9" s="23">
        <v>945395</v>
      </c>
      <c r="I9" s="31">
        <f t="shared" si="0"/>
        <v>2.6157716955245576</v>
      </c>
      <c r="J9" s="30">
        <f t="shared" si="1"/>
        <v>24099</v>
      </c>
      <c r="K9" s="27"/>
    </row>
    <row r="10" spans="1:11" ht="19.5" customHeight="1">
      <c r="A10" s="248"/>
      <c r="B10" s="263"/>
      <c r="C10" s="246"/>
      <c r="D10" s="238"/>
      <c r="E10" s="238"/>
      <c r="F10" s="12" t="s">
        <v>54</v>
      </c>
      <c r="G10" s="23">
        <v>112693</v>
      </c>
      <c r="H10" s="23">
        <v>113482</v>
      </c>
      <c r="I10" s="31">
        <f t="shared" si="0"/>
        <v>0.700132217617778</v>
      </c>
      <c r="J10" s="30">
        <f t="shared" si="1"/>
        <v>789</v>
      </c>
      <c r="K10" s="27"/>
    </row>
    <row r="11" spans="1:11" ht="14.25" customHeight="1">
      <c r="A11" s="248"/>
      <c r="B11" s="263"/>
      <c r="C11" s="237" t="s">
        <v>38</v>
      </c>
      <c r="D11" s="238" t="s">
        <v>52</v>
      </c>
      <c r="E11" s="238"/>
      <c r="F11" s="238"/>
      <c r="G11" s="23">
        <f>G13+G15+G17</f>
        <v>291195</v>
      </c>
      <c r="H11" s="23">
        <f>H13+H15+H17</f>
        <v>496156</v>
      </c>
      <c r="I11" s="31">
        <f t="shared" si="0"/>
        <v>70.38616734490631</v>
      </c>
      <c r="J11" s="30">
        <f t="shared" si="1"/>
        <v>204961</v>
      </c>
      <c r="K11" s="27"/>
    </row>
    <row r="12" spans="1:11" ht="14.25" customHeight="1">
      <c r="A12" s="248"/>
      <c r="B12" s="263"/>
      <c r="C12" s="237"/>
      <c r="D12" s="258" t="s">
        <v>53</v>
      </c>
      <c r="E12" s="238" t="s">
        <v>54</v>
      </c>
      <c r="F12" s="238"/>
      <c r="G12" s="23">
        <f>G14+G16+G18</f>
        <v>204838</v>
      </c>
      <c r="H12" s="23">
        <f>H14+H16+H18</f>
        <v>380824</v>
      </c>
      <c r="I12" s="31">
        <f t="shared" si="0"/>
        <v>85.9147228541579</v>
      </c>
      <c r="J12" s="30">
        <f t="shared" si="1"/>
        <v>175986</v>
      </c>
      <c r="K12" s="27"/>
    </row>
    <row r="13" spans="1:11" ht="14.25" customHeight="1">
      <c r="A13" s="248"/>
      <c r="B13" s="263"/>
      <c r="C13" s="237"/>
      <c r="D13" s="258"/>
      <c r="E13" s="238" t="s">
        <v>51</v>
      </c>
      <c r="F13" s="12" t="s">
        <v>60</v>
      </c>
      <c r="G13" s="23">
        <v>41921</v>
      </c>
      <c r="H13" s="23">
        <v>36739</v>
      </c>
      <c r="I13" s="31">
        <f t="shared" si="0"/>
        <v>-12.361346341928865</v>
      </c>
      <c r="J13" s="30">
        <f t="shared" si="1"/>
        <v>-5182</v>
      </c>
      <c r="K13" s="27"/>
    </row>
    <row r="14" spans="1:11" ht="14.25" customHeight="1">
      <c r="A14" s="248"/>
      <c r="B14" s="263"/>
      <c r="C14" s="237"/>
      <c r="D14" s="258"/>
      <c r="E14" s="238"/>
      <c r="F14" s="12" t="s">
        <v>54</v>
      </c>
      <c r="G14" s="23">
        <v>27133</v>
      </c>
      <c r="H14" s="23">
        <v>24194</v>
      </c>
      <c r="I14" s="31">
        <f t="shared" si="0"/>
        <v>-10.831828400840308</v>
      </c>
      <c r="J14" s="30">
        <f t="shared" si="1"/>
        <v>-2939</v>
      </c>
      <c r="K14" s="27"/>
    </row>
    <row r="15" spans="1:11" ht="14.25" customHeight="1">
      <c r="A15" s="248"/>
      <c r="B15" s="263"/>
      <c r="C15" s="237"/>
      <c r="D15" s="258"/>
      <c r="E15" s="238" t="s">
        <v>55</v>
      </c>
      <c r="F15" s="12" t="s">
        <v>60</v>
      </c>
      <c r="G15" s="23">
        <v>249120</v>
      </c>
      <c r="H15" s="23">
        <v>459354</v>
      </c>
      <c r="I15" s="31">
        <f t="shared" si="0"/>
        <v>84.39065510597302</v>
      </c>
      <c r="J15" s="30">
        <f t="shared" si="1"/>
        <v>210234</v>
      </c>
      <c r="K15" s="27"/>
    </row>
    <row r="16" spans="1:11" ht="14.25" customHeight="1">
      <c r="A16" s="248"/>
      <c r="B16" s="263"/>
      <c r="C16" s="237"/>
      <c r="D16" s="258"/>
      <c r="E16" s="238"/>
      <c r="F16" s="12" t="s">
        <v>54</v>
      </c>
      <c r="G16" s="23">
        <v>177628</v>
      </c>
      <c r="H16" s="23">
        <v>356600</v>
      </c>
      <c r="I16" s="31">
        <f t="shared" si="0"/>
        <v>100.75663746706601</v>
      </c>
      <c r="J16" s="30">
        <f t="shared" si="1"/>
        <v>178972</v>
      </c>
      <c r="K16" s="27"/>
    </row>
    <row r="17" spans="1:11" ht="14.25" customHeight="1">
      <c r="A17" s="248"/>
      <c r="B17" s="263"/>
      <c r="C17" s="237"/>
      <c r="D17" s="258"/>
      <c r="E17" s="238" t="s">
        <v>56</v>
      </c>
      <c r="F17" s="12" t="s">
        <v>60</v>
      </c>
      <c r="G17" s="23">
        <v>154</v>
      </c>
      <c r="H17" s="23">
        <v>63</v>
      </c>
      <c r="I17" s="31">
        <f t="shared" si="0"/>
        <v>-59.090909090909086</v>
      </c>
      <c r="J17" s="30">
        <f t="shared" si="1"/>
        <v>-91</v>
      </c>
      <c r="K17" s="27"/>
    </row>
    <row r="18" spans="1:11" ht="14.25" customHeight="1">
      <c r="A18" s="248"/>
      <c r="B18" s="263"/>
      <c r="C18" s="237"/>
      <c r="D18" s="258"/>
      <c r="E18" s="238"/>
      <c r="F18" s="12" t="s">
        <v>54</v>
      </c>
      <c r="G18" s="23">
        <v>77</v>
      </c>
      <c r="H18" s="23">
        <v>30</v>
      </c>
      <c r="I18" s="31">
        <f t="shared" si="0"/>
        <v>-61.038961038961034</v>
      </c>
      <c r="J18" s="30">
        <f t="shared" si="1"/>
        <v>-47</v>
      </c>
      <c r="K18" s="27"/>
    </row>
    <row r="19" spans="1:11" ht="14.25" customHeight="1">
      <c r="A19" s="248"/>
      <c r="B19" s="263"/>
      <c r="C19" s="244" t="s">
        <v>39</v>
      </c>
      <c r="D19" s="238" t="s">
        <v>52</v>
      </c>
      <c r="E19" s="238"/>
      <c r="F19" s="238"/>
      <c r="G19" s="23">
        <f>G21+G23</f>
        <v>898497</v>
      </c>
      <c r="H19" s="23">
        <f>H21+H23</f>
        <v>1140493</v>
      </c>
      <c r="I19" s="31">
        <f t="shared" si="0"/>
        <v>26.933423261290798</v>
      </c>
      <c r="J19" s="30">
        <f t="shared" si="1"/>
        <v>241996</v>
      </c>
      <c r="K19" s="27"/>
    </row>
    <row r="20" spans="1:11" ht="14.25" customHeight="1">
      <c r="A20" s="248"/>
      <c r="B20" s="263"/>
      <c r="C20" s="245"/>
      <c r="D20" s="258" t="s">
        <v>53</v>
      </c>
      <c r="E20" s="238" t="s">
        <v>54</v>
      </c>
      <c r="F20" s="238"/>
      <c r="G20" s="23">
        <f>G22+G24</f>
        <v>783955</v>
      </c>
      <c r="H20" s="23">
        <f>H22+H24</f>
        <v>1000666</v>
      </c>
      <c r="I20" s="31">
        <f t="shared" si="0"/>
        <v>27.643295852440517</v>
      </c>
      <c r="J20" s="30">
        <f t="shared" si="1"/>
        <v>216711</v>
      </c>
      <c r="K20" s="27"/>
    </row>
    <row r="21" spans="1:11" ht="14.25" customHeight="1">
      <c r="A21" s="248"/>
      <c r="B21" s="263"/>
      <c r="C21" s="245"/>
      <c r="D21" s="258"/>
      <c r="E21" s="238" t="s">
        <v>51</v>
      </c>
      <c r="F21" s="12" t="s">
        <v>60</v>
      </c>
      <c r="G21" s="23">
        <v>898076</v>
      </c>
      <c r="H21" s="23">
        <v>1140068</v>
      </c>
      <c r="I21" s="31">
        <f t="shared" si="0"/>
        <v>26.945603712826085</v>
      </c>
      <c r="J21" s="30">
        <f t="shared" si="1"/>
        <v>241992</v>
      </c>
      <c r="K21" s="27"/>
    </row>
    <row r="22" spans="1:11" ht="14.25" customHeight="1">
      <c r="A22" s="248"/>
      <c r="B22" s="263"/>
      <c r="C22" s="245"/>
      <c r="D22" s="258"/>
      <c r="E22" s="238"/>
      <c r="F22" s="12" t="s">
        <v>54</v>
      </c>
      <c r="G22" s="23">
        <v>734437</v>
      </c>
      <c r="H22" s="23">
        <v>945375</v>
      </c>
      <c r="I22" s="31">
        <f t="shared" si="0"/>
        <v>28.721047550708903</v>
      </c>
      <c r="J22" s="30">
        <f t="shared" si="1"/>
        <v>210938</v>
      </c>
      <c r="K22" s="27"/>
    </row>
    <row r="23" spans="1:11" ht="14.25" customHeight="1">
      <c r="A23" s="248"/>
      <c r="B23" s="263"/>
      <c r="C23" s="245"/>
      <c r="D23" s="258"/>
      <c r="E23" s="238" t="s">
        <v>57</v>
      </c>
      <c r="F23" s="12" t="s">
        <v>60</v>
      </c>
      <c r="G23" s="24">
        <v>421</v>
      </c>
      <c r="H23" s="23">
        <v>425</v>
      </c>
      <c r="I23" s="31">
        <f t="shared" si="0"/>
        <v>0.9501187648456124</v>
      </c>
      <c r="J23" s="30">
        <f t="shared" si="1"/>
        <v>4</v>
      </c>
      <c r="K23" s="27"/>
    </row>
    <row r="24" spans="1:11" ht="14.25" customHeight="1">
      <c r="A24" s="248"/>
      <c r="B24" s="263"/>
      <c r="C24" s="246"/>
      <c r="D24" s="258"/>
      <c r="E24" s="238"/>
      <c r="F24" s="12" t="s">
        <v>54</v>
      </c>
      <c r="G24" s="24">
        <v>49518</v>
      </c>
      <c r="H24" s="23">
        <v>55291</v>
      </c>
      <c r="I24" s="31">
        <f t="shared" si="0"/>
        <v>11.65838684922656</v>
      </c>
      <c r="J24" s="30">
        <f t="shared" si="1"/>
        <v>5773</v>
      </c>
      <c r="K24" s="27"/>
    </row>
    <row r="25" spans="1:11" ht="21.75" customHeight="1">
      <c r="A25" s="248"/>
      <c r="B25" s="263"/>
      <c r="C25" s="237" t="s">
        <v>40</v>
      </c>
      <c r="D25" s="238" t="s">
        <v>51</v>
      </c>
      <c r="E25" s="238"/>
      <c r="F25" s="12" t="s">
        <v>60</v>
      </c>
      <c r="G25" s="23">
        <v>833384</v>
      </c>
      <c r="H25" s="23">
        <v>882859</v>
      </c>
      <c r="I25" s="31">
        <f t="shared" si="0"/>
        <v>5.936639052345626</v>
      </c>
      <c r="J25" s="30">
        <f t="shared" si="1"/>
        <v>49475</v>
      </c>
      <c r="K25" s="27"/>
    </row>
    <row r="26" spans="1:11" ht="21" customHeight="1">
      <c r="A26" s="248"/>
      <c r="B26" s="263"/>
      <c r="C26" s="237"/>
      <c r="D26" s="238"/>
      <c r="E26" s="238"/>
      <c r="F26" s="12" t="s">
        <v>54</v>
      </c>
      <c r="G26" s="23">
        <v>823208</v>
      </c>
      <c r="H26" s="23">
        <v>871724</v>
      </c>
      <c r="I26" s="31">
        <f t="shared" si="0"/>
        <v>5.893528731499202</v>
      </c>
      <c r="J26" s="30">
        <f t="shared" si="1"/>
        <v>48516</v>
      </c>
      <c r="K26" s="27"/>
    </row>
    <row r="27" spans="1:11" ht="14.25" customHeight="1">
      <c r="A27" s="248"/>
      <c r="B27" s="263"/>
      <c r="C27" s="244" t="s">
        <v>41</v>
      </c>
      <c r="D27" s="238" t="s">
        <v>52</v>
      </c>
      <c r="E27" s="238"/>
      <c r="F27" s="238"/>
      <c r="G27" s="23">
        <f>G29+G31</f>
        <v>104362</v>
      </c>
      <c r="H27" s="23">
        <f>H29+H31</f>
        <v>111537</v>
      </c>
      <c r="I27" s="31">
        <f t="shared" si="0"/>
        <v>6.875107797857453</v>
      </c>
      <c r="J27" s="30">
        <f t="shared" si="1"/>
        <v>7175</v>
      </c>
      <c r="K27" s="27"/>
    </row>
    <row r="28" spans="1:11" ht="14.25" customHeight="1">
      <c r="A28" s="248"/>
      <c r="B28" s="263"/>
      <c r="C28" s="245"/>
      <c r="D28" s="239" t="s">
        <v>53</v>
      </c>
      <c r="E28" s="234" t="s">
        <v>54</v>
      </c>
      <c r="F28" s="236"/>
      <c r="G28" s="23">
        <f>G30+G32</f>
        <v>64663</v>
      </c>
      <c r="H28" s="23">
        <f>H30+H32</f>
        <v>64679</v>
      </c>
      <c r="I28" s="31">
        <f t="shared" si="0"/>
        <v>0.0247436710328941</v>
      </c>
      <c r="J28" s="30">
        <f t="shared" si="1"/>
        <v>16</v>
      </c>
      <c r="K28" s="27"/>
    </row>
    <row r="29" spans="1:11" ht="14.25" customHeight="1">
      <c r="A29" s="248"/>
      <c r="B29" s="263"/>
      <c r="C29" s="245"/>
      <c r="D29" s="240"/>
      <c r="E29" s="242" t="s">
        <v>58</v>
      </c>
      <c r="F29" s="12" t="s">
        <v>60</v>
      </c>
      <c r="G29" s="23">
        <v>103922</v>
      </c>
      <c r="H29" s="23">
        <v>111041</v>
      </c>
      <c r="I29" s="31">
        <f t="shared" si="0"/>
        <v>6.8503300552337265</v>
      </c>
      <c r="J29" s="30">
        <f t="shared" si="1"/>
        <v>7119</v>
      </c>
      <c r="K29" s="27"/>
    </row>
    <row r="30" spans="1:11" ht="14.25" customHeight="1">
      <c r="A30" s="248"/>
      <c r="B30" s="263"/>
      <c r="C30" s="245"/>
      <c r="D30" s="240"/>
      <c r="E30" s="243"/>
      <c r="F30" s="12" t="s">
        <v>54</v>
      </c>
      <c r="G30" s="23">
        <v>64223</v>
      </c>
      <c r="H30" s="23">
        <v>64183</v>
      </c>
      <c r="I30" s="31">
        <f t="shared" si="0"/>
        <v>-0.062282982732043024</v>
      </c>
      <c r="J30" s="30">
        <f t="shared" si="1"/>
        <v>-40</v>
      </c>
      <c r="K30" s="27"/>
    </row>
    <row r="31" spans="1:11" ht="14.25" customHeight="1">
      <c r="A31" s="248"/>
      <c r="B31" s="263"/>
      <c r="C31" s="245"/>
      <c r="D31" s="240"/>
      <c r="E31" s="242" t="s">
        <v>59</v>
      </c>
      <c r="F31" s="12" t="s">
        <v>60</v>
      </c>
      <c r="G31" s="23">
        <v>440</v>
      </c>
      <c r="H31" s="23">
        <v>496</v>
      </c>
      <c r="I31" s="31">
        <f t="shared" si="0"/>
        <v>12.72727272727272</v>
      </c>
      <c r="J31" s="30">
        <f t="shared" si="1"/>
        <v>56</v>
      </c>
      <c r="K31" s="27"/>
    </row>
    <row r="32" spans="1:11" ht="14.25" customHeight="1">
      <c r="A32" s="249"/>
      <c r="B32" s="264"/>
      <c r="C32" s="246"/>
      <c r="D32" s="241"/>
      <c r="E32" s="243"/>
      <c r="F32" s="12" t="s">
        <v>54</v>
      </c>
      <c r="G32" s="23">
        <v>440</v>
      </c>
      <c r="H32" s="23">
        <v>496</v>
      </c>
      <c r="I32" s="31">
        <f t="shared" si="0"/>
        <v>12.72727272727272</v>
      </c>
      <c r="J32" s="30">
        <f t="shared" si="1"/>
        <v>56</v>
      </c>
      <c r="K32" s="27"/>
    </row>
    <row r="33" spans="1:11" ht="27.75" customHeight="1">
      <c r="A33" s="252">
        <v>2</v>
      </c>
      <c r="B33" s="257" t="s">
        <v>67</v>
      </c>
      <c r="C33" s="257"/>
      <c r="D33" s="257"/>
      <c r="E33" s="257"/>
      <c r="F33" s="257"/>
      <c r="G33" s="26">
        <f>SUM(G34:G38)</f>
        <v>263869</v>
      </c>
      <c r="H33" s="26">
        <f>SUM(H34:H38)</f>
        <v>314714</v>
      </c>
      <c r="I33" s="31">
        <f t="shared" si="0"/>
        <v>19.26903122382697</v>
      </c>
      <c r="J33" s="30">
        <f t="shared" si="1"/>
        <v>50845</v>
      </c>
      <c r="K33" s="27"/>
    </row>
    <row r="34" spans="1:11" ht="16.5" customHeight="1">
      <c r="A34" s="252"/>
      <c r="B34" s="242" t="s">
        <v>34</v>
      </c>
      <c r="C34" s="230" t="s">
        <v>42</v>
      </c>
      <c r="D34" s="231"/>
      <c r="E34" s="231"/>
      <c r="F34" s="232"/>
      <c r="G34" s="23">
        <v>51283</v>
      </c>
      <c r="H34" s="23">
        <v>53363</v>
      </c>
      <c r="I34" s="31">
        <f t="shared" si="0"/>
        <v>4.0559249653881295</v>
      </c>
      <c r="J34" s="30">
        <f t="shared" si="1"/>
        <v>2080</v>
      </c>
      <c r="K34" s="27"/>
    </row>
    <row r="35" spans="1:11" ht="15.75" customHeight="1">
      <c r="A35" s="252"/>
      <c r="B35" s="266"/>
      <c r="C35" s="230" t="s">
        <v>43</v>
      </c>
      <c r="D35" s="231"/>
      <c r="E35" s="231"/>
      <c r="F35" s="232"/>
      <c r="G35" s="23">
        <v>96734</v>
      </c>
      <c r="H35" s="23">
        <v>131541</v>
      </c>
      <c r="I35" s="31">
        <f t="shared" si="0"/>
        <v>35.982177931234105</v>
      </c>
      <c r="J35" s="30">
        <f t="shared" si="1"/>
        <v>34807</v>
      </c>
      <c r="K35" s="27"/>
    </row>
    <row r="36" spans="1:11" ht="17.25" customHeight="1">
      <c r="A36" s="252"/>
      <c r="B36" s="266"/>
      <c r="C36" s="230" t="s">
        <v>44</v>
      </c>
      <c r="D36" s="231"/>
      <c r="E36" s="231"/>
      <c r="F36" s="232"/>
      <c r="G36" s="23">
        <v>72670</v>
      </c>
      <c r="H36" s="23">
        <v>78682</v>
      </c>
      <c r="I36" s="31">
        <f t="shared" si="0"/>
        <v>8.273014999311968</v>
      </c>
      <c r="J36" s="30">
        <f t="shared" si="1"/>
        <v>6012</v>
      </c>
      <c r="K36" s="27"/>
    </row>
    <row r="37" spans="1:11" ht="16.5" customHeight="1">
      <c r="A37" s="252"/>
      <c r="B37" s="266"/>
      <c r="C37" s="230" t="s">
        <v>45</v>
      </c>
      <c r="D37" s="231"/>
      <c r="E37" s="231"/>
      <c r="F37" s="232"/>
      <c r="G37" s="23">
        <v>21956</v>
      </c>
      <c r="H37" s="23">
        <v>27059</v>
      </c>
      <c r="I37" s="31">
        <f t="shared" si="0"/>
        <v>23.241938422299143</v>
      </c>
      <c r="J37" s="30">
        <f t="shared" si="1"/>
        <v>5103</v>
      </c>
      <c r="K37" s="27"/>
    </row>
    <row r="38" spans="1:11" ht="21.75" customHeight="1">
      <c r="A38" s="252"/>
      <c r="B38" s="243"/>
      <c r="C38" s="233" t="s">
        <v>46</v>
      </c>
      <c r="D38" s="233"/>
      <c r="E38" s="233"/>
      <c r="F38" s="233"/>
      <c r="G38" s="23">
        <v>21226</v>
      </c>
      <c r="H38" s="23">
        <v>24069</v>
      </c>
      <c r="I38" s="31">
        <f t="shared" si="0"/>
        <v>13.393950815038153</v>
      </c>
      <c r="J38" s="30">
        <f t="shared" si="1"/>
        <v>2843</v>
      </c>
      <c r="K38" s="27"/>
    </row>
    <row r="39" spans="1:11" ht="34.5" customHeight="1">
      <c r="A39" s="13">
        <v>3</v>
      </c>
      <c r="B39" s="259" t="s">
        <v>68</v>
      </c>
      <c r="C39" s="260"/>
      <c r="D39" s="260"/>
      <c r="E39" s="260"/>
      <c r="F39" s="261"/>
      <c r="G39" s="25">
        <v>174512</v>
      </c>
      <c r="H39" s="26">
        <v>170535</v>
      </c>
      <c r="I39" s="31">
        <f t="shared" si="0"/>
        <v>-2.278926377555706</v>
      </c>
      <c r="J39" s="30">
        <f t="shared" si="1"/>
        <v>-3977</v>
      </c>
      <c r="K39" s="27"/>
    </row>
    <row r="40" spans="1:11" ht="34.5" customHeight="1">
      <c r="A40" s="252">
        <v>4</v>
      </c>
      <c r="B40" s="257" t="s">
        <v>69</v>
      </c>
      <c r="C40" s="257"/>
      <c r="D40" s="257"/>
      <c r="E40" s="257"/>
      <c r="F40" s="257"/>
      <c r="G40" s="26">
        <f>G41+G45+G48+G51</f>
        <v>4272</v>
      </c>
      <c r="H40" s="26">
        <f>H41+H45+H48+H51</f>
        <v>4392</v>
      </c>
      <c r="I40" s="31">
        <f t="shared" si="0"/>
        <v>2.8089887640449405</v>
      </c>
      <c r="J40" s="30">
        <f t="shared" si="1"/>
        <v>120</v>
      </c>
      <c r="K40" s="27"/>
    </row>
    <row r="41" spans="1:11" ht="18.75" customHeight="1">
      <c r="A41" s="252"/>
      <c r="B41" s="238" t="s">
        <v>34</v>
      </c>
      <c r="C41" s="238" t="s">
        <v>47</v>
      </c>
      <c r="D41" s="234" t="s">
        <v>52</v>
      </c>
      <c r="E41" s="235"/>
      <c r="F41" s="236"/>
      <c r="G41" s="23">
        <f>SUM(G42:G44)</f>
        <v>1223</v>
      </c>
      <c r="H41" s="23">
        <f>SUM(H42:H44)</f>
        <v>931</v>
      </c>
      <c r="I41" s="31">
        <f t="shared" si="0"/>
        <v>-23.87571545380213</v>
      </c>
      <c r="J41" s="30">
        <f t="shared" si="1"/>
        <v>-292</v>
      </c>
      <c r="K41" s="27"/>
    </row>
    <row r="42" spans="1:11" ht="17.25" customHeight="1">
      <c r="A42" s="252"/>
      <c r="B42" s="238"/>
      <c r="C42" s="238"/>
      <c r="D42" s="268" t="s">
        <v>53</v>
      </c>
      <c r="E42" s="269"/>
      <c r="F42" s="20" t="s">
        <v>61</v>
      </c>
      <c r="G42" s="23">
        <v>167</v>
      </c>
      <c r="H42" s="23">
        <v>88</v>
      </c>
      <c r="I42" s="31">
        <f t="shared" si="0"/>
        <v>-47.30538922155688</v>
      </c>
      <c r="J42" s="30">
        <f t="shared" si="1"/>
        <v>-79</v>
      </c>
      <c r="K42" s="27"/>
    </row>
    <row r="43" spans="1:11" ht="17.25" customHeight="1">
      <c r="A43" s="252"/>
      <c r="B43" s="238"/>
      <c r="C43" s="238"/>
      <c r="D43" s="270"/>
      <c r="E43" s="271"/>
      <c r="F43" s="20" t="s">
        <v>55</v>
      </c>
      <c r="G43" s="23">
        <v>621</v>
      </c>
      <c r="H43" s="23">
        <v>600</v>
      </c>
      <c r="I43" s="31">
        <f t="shared" si="0"/>
        <v>-3.381642512077292</v>
      </c>
      <c r="J43" s="6"/>
      <c r="K43" s="27"/>
    </row>
    <row r="44" spans="1:11" ht="15.75" customHeight="1">
      <c r="A44" s="252"/>
      <c r="B44" s="238"/>
      <c r="C44" s="238"/>
      <c r="D44" s="272"/>
      <c r="E44" s="273"/>
      <c r="F44" s="20" t="s">
        <v>56</v>
      </c>
      <c r="G44" s="23">
        <v>435</v>
      </c>
      <c r="H44" s="23">
        <v>243</v>
      </c>
      <c r="I44" s="31">
        <f t="shared" si="0"/>
        <v>-44.13793103448276</v>
      </c>
      <c r="J44" s="6"/>
      <c r="K44" s="27"/>
    </row>
    <row r="45" spans="1:11" ht="17.25" customHeight="1">
      <c r="A45" s="252"/>
      <c r="B45" s="238"/>
      <c r="C45" s="238" t="s">
        <v>48</v>
      </c>
      <c r="D45" s="234" t="s">
        <v>52</v>
      </c>
      <c r="E45" s="235"/>
      <c r="F45" s="236"/>
      <c r="G45" s="23">
        <f>SUM(G46:G47)</f>
        <v>304</v>
      </c>
      <c r="H45" s="23">
        <f>SUM(H46:H47)</f>
        <v>319</v>
      </c>
      <c r="I45" s="31">
        <f t="shared" si="0"/>
        <v>4.934210526315795</v>
      </c>
      <c r="J45" s="6"/>
      <c r="K45" s="27"/>
    </row>
    <row r="46" spans="1:11" ht="15.75" customHeight="1">
      <c r="A46" s="252"/>
      <c r="B46" s="238"/>
      <c r="C46" s="238"/>
      <c r="D46" s="274" t="s">
        <v>53</v>
      </c>
      <c r="E46" s="275"/>
      <c r="F46" s="20" t="s">
        <v>58</v>
      </c>
      <c r="G46" s="23">
        <v>251</v>
      </c>
      <c r="H46" s="23">
        <v>244</v>
      </c>
      <c r="I46" s="31">
        <f t="shared" si="0"/>
        <v>-2.7888446215139453</v>
      </c>
      <c r="J46" s="6"/>
      <c r="K46" s="27"/>
    </row>
    <row r="47" spans="1:11" ht="14.25" customHeight="1">
      <c r="A47" s="252"/>
      <c r="B47" s="238"/>
      <c r="C47" s="238"/>
      <c r="D47" s="276"/>
      <c r="E47" s="277"/>
      <c r="F47" s="21" t="s">
        <v>59</v>
      </c>
      <c r="G47" s="23">
        <v>53</v>
      </c>
      <c r="H47" s="23">
        <v>75</v>
      </c>
      <c r="I47" s="31">
        <f t="shared" si="0"/>
        <v>41.509433962264154</v>
      </c>
      <c r="J47" s="34"/>
      <c r="K47" s="27"/>
    </row>
    <row r="48" spans="1:11" ht="14.25" customHeight="1">
      <c r="A48" s="252"/>
      <c r="B48" s="238"/>
      <c r="C48" s="238" t="s">
        <v>49</v>
      </c>
      <c r="D48" s="234" t="s">
        <v>52</v>
      </c>
      <c r="E48" s="235"/>
      <c r="F48" s="236"/>
      <c r="G48" s="23">
        <f>G49+G50</f>
        <v>1129</v>
      </c>
      <c r="H48" s="23">
        <f>H49+H50</f>
        <v>1206</v>
      </c>
      <c r="I48" s="31">
        <f t="shared" si="0"/>
        <v>6.820194862710366</v>
      </c>
      <c r="J48" s="6"/>
      <c r="K48" s="27"/>
    </row>
    <row r="49" spans="1:11" ht="16.5" customHeight="1">
      <c r="A49" s="252"/>
      <c r="B49" s="238"/>
      <c r="C49" s="238"/>
      <c r="D49" s="274" t="s">
        <v>53</v>
      </c>
      <c r="E49" s="275"/>
      <c r="F49" s="20" t="s">
        <v>51</v>
      </c>
      <c r="G49" s="23">
        <v>981</v>
      </c>
      <c r="H49" s="23">
        <v>1000</v>
      </c>
      <c r="I49" s="31">
        <f t="shared" si="0"/>
        <v>1.9367991845056025</v>
      </c>
      <c r="J49" s="6"/>
      <c r="K49" s="27"/>
    </row>
    <row r="50" spans="1:11" ht="14.25" customHeight="1">
      <c r="A50" s="252"/>
      <c r="B50" s="238"/>
      <c r="C50" s="238"/>
      <c r="D50" s="276"/>
      <c r="E50" s="277"/>
      <c r="F50" s="21" t="s">
        <v>57</v>
      </c>
      <c r="G50" s="23">
        <v>148</v>
      </c>
      <c r="H50" s="23">
        <v>206</v>
      </c>
      <c r="I50" s="31">
        <f t="shared" si="0"/>
        <v>39.18918918918919</v>
      </c>
      <c r="J50" s="6"/>
      <c r="K50" s="27"/>
    </row>
    <row r="51" spans="1:11" ht="18.75" customHeight="1">
      <c r="A51" s="252"/>
      <c r="B51" s="238"/>
      <c r="C51" s="238" t="s">
        <v>50</v>
      </c>
      <c r="D51" s="234" t="s">
        <v>52</v>
      </c>
      <c r="E51" s="235"/>
      <c r="F51" s="236"/>
      <c r="G51" s="23">
        <f>G52+G53</f>
        <v>1616</v>
      </c>
      <c r="H51" s="23">
        <f>H52+H53</f>
        <v>1936</v>
      </c>
      <c r="I51" s="31">
        <f t="shared" si="0"/>
        <v>19.80198019801979</v>
      </c>
      <c r="J51" s="6"/>
      <c r="K51" s="27"/>
    </row>
    <row r="52" spans="1:11" ht="17.25" customHeight="1">
      <c r="A52" s="252"/>
      <c r="B52" s="238"/>
      <c r="C52" s="238"/>
      <c r="D52" s="274" t="s">
        <v>53</v>
      </c>
      <c r="E52" s="275"/>
      <c r="F52" s="20" t="s">
        <v>51</v>
      </c>
      <c r="G52" s="23">
        <v>1375</v>
      </c>
      <c r="H52" s="23">
        <v>1652</v>
      </c>
      <c r="I52" s="31">
        <f t="shared" si="0"/>
        <v>20.145454545454555</v>
      </c>
      <c r="J52" s="6"/>
      <c r="K52" s="27"/>
    </row>
    <row r="53" spans="1:11" ht="14.25" customHeight="1">
      <c r="A53" s="252"/>
      <c r="B53" s="238"/>
      <c r="C53" s="238"/>
      <c r="D53" s="276"/>
      <c r="E53" s="277"/>
      <c r="F53" s="21" t="s">
        <v>57</v>
      </c>
      <c r="G53" s="23">
        <v>241</v>
      </c>
      <c r="H53" s="23">
        <v>284</v>
      </c>
      <c r="I53" s="31">
        <f t="shared" si="0"/>
        <v>17.84232365145229</v>
      </c>
      <c r="J53" s="6"/>
      <c r="K53" s="27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K54" s="27"/>
    </row>
    <row r="55" ht="12.75" customHeight="1">
      <c r="K55" s="27"/>
    </row>
  </sheetData>
  <sheetProtection/>
  <mergeCells count="59">
    <mergeCell ref="A2:I2"/>
    <mergeCell ref="B9:B32"/>
    <mergeCell ref="C9:C10"/>
    <mergeCell ref="D12:D18"/>
    <mergeCell ref="C27:C32"/>
    <mergeCell ref="H1:I1"/>
    <mergeCell ref="D19:F19"/>
    <mergeCell ref="A3:I3"/>
    <mergeCell ref="A5:A6"/>
    <mergeCell ref="B5:F6"/>
    <mergeCell ref="D20:D24"/>
    <mergeCell ref="E20:F20"/>
    <mergeCell ref="E23:E24"/>
    <mergeCell ref="E31:E32"/>
    <mergeCell ref="E21:E22"/>
    <mergeCell ref="C34:F34"/>
    <mergeCell ref="D27:F27"/>
    <mergeCell ref="C25:C26"/>
    <mergeCell ref="D25:E26"/>
    <mergeCell ref="B8:F8"/>
    <mergeCell ref="E13:E14"/>
    <mergeCell ref="D11:F11"/>
    <mergeCell ref="A8:A32"/>
    <mergeCell ref="A33:A38"/>
    <mergeCell ref="B33:F33"/>
    <mergeCell ref="B34:B38"/>
    <mergeCell ref="C35:F35"/>
    <mergeCell ref="C36:F36"/>
    <mergeCell ref="D9:E10"/>
    <mergeCell ref="E17:E18"/>
    <mergeCell ref="C48:C50"/>
    <mergeCell ref="D48:F48"/>
    <mergeCell ref="D52:E53"/>
    <mergeCell ref="D49:E50"/>
    <mergeCell ref="D28:D32"/>
    <mergeCell ref="E28:F28"/>
    <mergeCell ref="E29:E30"/>
    <mergeCell ref="D46:E47"/>
    <mergeCell ref="D42:E44"/>
    <mergeCell ref="E15:E16"/>
    <mergeCell ref="C19:C24"/>
    <mergeCell ref="C37:F37"/>
    <mergeCell ref="C38:F38"/>
    <mergeCell ref="A40:A53"/>
    <mergeCell ref="B40:F40"/>
    <mergeCell ref="B41:B53"/>
    <mergeCell ref="C41:C44"/>
    <mergeCell ref="D41:F41"/>
    <mergeCell ref="D45:F45"/>
    <mergeCell ref="B7:F7"/>
    <mergeCell ref="C11:C18"/>
    <mergeCell ref="C51:C53"/>
    <mergeCell ref="D51:F51"/>
    <mergeCell ref="I5:I6"/>
    <mergeCell ref="G5:G6"/>
    <mergeCell ref="H5:H6"/>
    <mergeCell ref="C45:C47"/>
    <mergeCell ref="B39:F39"/>
    <mergeCell ref="E12:F12"/>
  </mergeCells>
  <printOptions/>
  <pageMargins left="0.4330708661417323" right="0.6299212598425197" top="0" bottom="0" header="0.11811023622047245" footer="0.1181102362204724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5.421875" style="0" customWidth="1"/>
    <col min="14" max="14" width="7.7109375" style="0" customWidth="1"/>
    <col min="15" max="53" width="7.421875" style="0" customWidth="1"/>
  </cols>
  <sheetData>
    <row r="1" spans="12:53" ht="12.75" customHeight="1">
      <c r="L1" s="33" t="s">
        <v>131</v>
      </c>
      <c r="M1" s="33"/>
      <c r="R1" s="27"/>
      <c r="S1" s="27"/>
      <c r="T1" s="27"/>
      <c r="U1" s="27"/>
      <c r="V1" s="49"/>
      <c r="W1" s="27"/>
      <c r="X1" s="49"/>
      <c r="Y1" s="27"/>
      <c r="Z1" s="49"/>
      <c r="AA1" s="27"/>
      <c r="AB1" s="49"/>
      <c r="AC1" s="27"/>
      <c r="AD1" s="49"/>
      <c r="AE1" s="53"/>
      <c r="AG1" s="33" t="s">
        <v>131</v>
      </c>
      <c r="AZ1" s="286" t="s">
        <v>131</v>
      </c>
      <c r="BA1" s="286"/>
    </row>
    <row r="2" spans="1:31" ht="39" customHeight="1">
      <c r="A2" s="287"/>
      <c r="B2" s="287"/>
      <c r="C2" s="283" t="s">
        <v>3</v>
      </c>
      <c r="D2" s="283"/>
      <c r="E2" s="283"/>
      <c r="F2" s="283"/>
      <c r="G2" s="283"/>
      <c r="H2" s="283"/>
      <c r="I2" s="283"/>
      <c r="J2" s="283"/>
      <c r="K2" s="283"/>
      <c r="L2" s="283"/>
      <c r="M2" s="28"/>
      <c r="R2" s="27"/>
      <c r="S2" s="27"/>
      <c r="T2" s="47"/>
      <c r="U2" s="27"/>
      <c r="V2" s="47"/>
      <c r="W2" s="27"/>
      <c r="X2" s="47"/>
      <c r="Y2" s="27"/>
      <c r="Z2" s="47"/>
      <c r="AA2" s="27"/>
      <c r="AB2" s="47"/>
      <c r="AC2" s="27"/>
      <c r="AD2" s="52"/>
      <c r="AE2" s="53"/>
    </row>
    <row r="3" spans="1:53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6"/>
      <c r="S3" s="46"/>
      <c r="T3" s="48"/>
      <c r="U3" s="46"/>
      <c r="V3" s="50"/>
      <c r="W3" s="46"/>
      <c r="X3" s="48"/>
      <c r="Y3" s="46"/>
      <c r="Z3" s="50"/>
      <c r="AA3" s="46"/>
      <c r="AB3" s="48"/>
      <c r="AC3" s="46"/>
      <c r="AD3" s="50"/>
      <c r="AE3" s="54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93" ht="14.25">
      <c r="A4" s="288" t="s">
        <v>28</v>
      </c>
      <c r="B4" s="251" t="s">
        <v>97</v>
      </c>
      <c r="C4" s="259" t="s">
        <v>125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57" t="s">
        <v>133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57" t="s">
        <v>135</v>
      </c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55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ht="45.75" customHeight="1">
      <c r="A5" s="288"/>
      <c r="B5" s="251"/>
      <c r="C5" s="267" t="s">
        <v>126</v>
      </c>
      <c r="D5" s="267"/>
      <c r="E5" s="267" t="s">
        <v>127</v>
      </c>
      <c r="F5" s="267"/>
      <c r="G5" s="267" t="s">
        <v>128</v>
      </c>
      <c r="H5" s="267"/>
      <c r="I5" s="267" t="s">
        <v>129</v>
      </c>
      <c r="J5" s="267"/>
      <c r="K5" s="257" t="s">
        <v>130</v>
      </c>
      <c r="L5" s="257"/>
      <c r="M5" s="257"/>
      <c r="N5" s="267" t="s">
        <v>126</v>
      </c>
      <c r="O5" s="267"/>
      <c r="P5" s="267"/>
      <c r="Q5" s="267"/>
      <c r="R5" s="267" t="s">
        <v>127</v>
      </c>
      <c r="S5" s="267"/>
      <c r="T5" s="267"/>
      <c r="U5" s="267"/>
      <c r="V5" s="267" t="s">
        <v>128</v>
      </c>
      <c r="W5" s="267"/>
      <c r="X5" s="267"/>
      <c r="Y5" s="267"/>
      <c r="Z5" s="267" t="s">
        <v>129</v>
      </c>
      <c r="AA5" s="267"/>
      <c r="AB5" s="267"/>
      <c r="AC5" s="267"/>
      <c r="AD5" s="257" t="s">
        <v>130</v>
      </c>
      <c r="AE5" s="257"/>
      <c r="AF5" s="257"/>
      <c r="AG5" s="257"/>
      <c r="AH5" s="267" t="s">
        <v>126</v>
      </c>
      <c r="AI5" s="267"/>
      <c r="AJ5" s="267"/>
      <c r="AK5" s="267"/>
      <c r="AL5" s="267" t="s">
        <v>127</v>
      </c>
      <c r="AM5" s="267"/>
      <c r="AN5" s="267"/>
      <c r="AO5" s="267"/>
      <c r="AP5" s="267" t="s">
        <v>128</v>
      </c>
      <c r="AQ5" s="267"/>
      <c r="AR5" s="267"/>
      <c r="AS5" s="267"/>
      <c r="AT5" s="267" t="s">
        <v>129</v>
      </c>
      <c r="AU5" s="267"/>
      <c r="AV5" s="267"/>
      <c r="AW5" s="267"/>
      <c r="AX5" s="257" t="s">
        <v>130</v>
      </c>
      <c r="AY5" s="257"/>
      <c r="AZ5" s="257"/>
      <c r="BA5" s="257"/>
      <c r="BB5" s="55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ht="12.75">
      <c r="A6" s="288"/>
      <c r="B6" s="251"/>
      <c r="C6" s="267">
        <v>2020</v>
      </c>
      <c r="D6" s="267">
        <v>2021</v>
      </c>
      <c r="E6" s="267">
        <v>2020</v>
      </c>
      <c r="F6" s="267">
        <v>2021</v>
      </c>
      <c r="G6" s="267">
        <v>2020</v>
      </c>
      <c r="H6" s="267">
        <v>2021</v>
      </c>
      <c r="I6" s="267">
        <v>2020</v>
      </c>
      <c r="J6" s="267">
        <v>2021</v>
      </c>
      <c r="K6" s="267">
        <v>2020</v>
      </c>
      <c r="L6" s="267">
        <v>2021</v>
      </c>
      <c r="M6" s="267" t="s">
        <v>132</v>
      </c>
      <c r="N6" s="265" t="s">
        <v>60</v>
      </c>
      <c r="O6" s="265"/>
      <c r="P6" s="251" t="s">
        <v>134</v>
      </c>
      <c r="Q6" s="251"/>
      <c r="R6" s="265" t="s">
        <v>60</v>
      </c>
      <c r="S6" s="265"/>
      <c r="T6" s="251" t="s">
        <v>134</v>
      </c>
      <c r="U6" s="251"/>
      <c r="V6" s="265" t="s">
        <v>60</v>
      </c>
      <c r="W6" s="265"/>
      <c r="X6" s="251" t="s">
        <v>134</v>
      </c>
      <c r="Y6" s="251"/>
      <c r="Z6" s="265" t="s">
        <v>60</v>
      </c>
      <c r="AA6" s="265"/>
      <c r="AB6" s="251" t="s">
        <v>134</v>
      </c>
      <c r="AC6" s="251"/>
      <c r="AD6" s="265" t="s">
        <v>60</v>
      </c>
      <c r="AE6" s="265"/>
      <c r="AF6" s="251" t="s">
        <v>134</v>
      </c>
      <c r="AG6" s="251"/>
      <c r="AH6" s="265" t="s">
        <v>60</v>
      </c>
      <c r="AI6" s="265"/>
      <c r="AJ6" s="251" t="s">
        <v>134</v>
      </c>
      <c r="AK6" s="251"/>
      <c r="AL6" s="265" t="s">
        <v>60</v>
      </c>
      <c r="AM6" s="265"/>
      <c r="AN6" s="251" t="s">
        <v>134</v>
      </c>
      <c r="AO6" s="251"/>
      <c r="AP6" s="265" t="s">
        <v>60</v>
      </c>
      <c r="AQ6" s="265"/>
      <c r="AR6" s="251" t="s">
        <v>134</v>
      </c>
      <c r="AS6" s="251"/>
      <c r="AT6" s="265" t="s">
        <v>60</v>
      </c>
      <c r="AU6" s="265"/>
      <c r="AV6" s="251" t="s">
        <v>134</v>
      </c>
      <c r="AW6" s="251"/>
      <c r="AX6" s="265" t="s">
        <v>60</v>
      </c>
      <c r="AY6" s="265"/>
      <c r="AZ6" s="251" t="s">
        <v>134</v>
      </c>
      <c r="BA6" s="251"/>
      <c r="BB6" s="55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ht="12.75">
      <c r="A7" s="288"/>
      <c r="B7" s="251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15">
        <v>2020</v>
      </c>
      <c r="O7" s="15">
        <v>2021</v>
      </c>
      <c r="P7" s="15">
        <v>2020</v>
      </c>
      <c r="Q7" s="15">
        <v>2021</v>
      </c>
      <c r="R7" s="15">
        <v>2020</v>
      </c>
      <c r="S7" s="15">
        <v>2021</v>
      </c>
      <c r="T7" s="15">
        <v>2020</v>
      </c>
      <c r="U7" s="15">
        <v>2021</v>
      </c>
      <c r="V7" s="15">
        <v>2020</v>
      </c>
      <c r="W7" s="15">
        <v>2021</v>
      </c>
      <c r="X7" s="15">
        <v>2020</v>
      </c>
      <c r="Y7" s="15">
        <v>2021</v>
      </c>
      <c r="Z7" s="15">
        <v>2020</v>
      </c>
      <c r="AA7" s="15">
        <v>2021</v>
      </c>
      <c r="AB7" s="15">
        <v>2020</v>
      </c>
      <c r="AC7" s="15">
        <v>2021</v>
      </c>
      <c r="AD7" s="15">
        <v>2020</v>
      </c>
      <c r="AE7" s="15">
        <v>2021</v>
      </c>
      <c r="AF7" s="15">
        <v>2020</v>
      </c>
      <c r="AG7" s="15">
        <v>2021</v>
      </c>
      <c r="AH7" s="15">
        <v>2020</v>
      </c>
      <c r="AI7" s="15">
        <v>2021</v>
      </c>
      <c r="AJ7" s="15">
        <v>2020</v>
      </c>
      <c r="AK7" s="15">
        <v>2021</v>
      </c>
      <c r="AL7" s="15">
        <v>2020</v>
      </c>
      <c r="AM7" s="15">
        <v>2021</v>
      </c>
      <c r="AN7" s="15">
        <v>2020</v>
      </c>
      <c r="AO7" s="15">
        <v>2021</v>
      </c>
      <c r="AP7" s="15">
        <v>2020</v>
      </c>
      <c r="AQ7" s="15">
        <v>2021</v>
      </c>
      <c r="AR7" s="15">
        <v>2020</v>
      </c>
      <c r="AS7" s="15">
        <v>2021</v>
      </c>
      <c r="AT7" s="15">
        <v>2020</v>
      </c>
      <c r="AU7" s="15">
        <v>2021</v>
      </c>
      <c r="AV7" s="15">
        <v>2020</v>
      </c>
      <c r="AW7" s="15">
        <v>2021</v>
      </c>
      <c r="AX7" s="15">
        <v>2020</v>
      </c>
      <c r="AY7" s="15">
        <v>2021</v>
      </c>
      <c r="AZ7" s="15">
        <v>2020</v>
      </c>
      <c r="BA7" s="15">
        <v>2021</v>
      </c>
      <c r="BB7" s="55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.75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12">
        <v>42</v>
      </c>
      <c r="AS8" s="12">
        <v>43</v>
      </c>
      <c r="AT8" s="12">
        <v>44</v>
      </c>
      <c r="AU8" s="12">
        <v>45</v>
      </c>
      <c r="AV8" s="12">
        <v>46</v>
      </c>
      <c r="AW8" s="12">
        <v>47</v>
      </c>
      <c r="AX8" s="12">
        <v>48</v>
      </c>
      <c r="AY8" s="12">
        <v>49</v>
      </c>
      <c r="AZ8" s="12">
        <v>50</v>
      </c>
      <c r="BA8" s="12">
        <v>51</v>
      </c>
      <c r="BB8" s="55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255" ht="13.5" customHeight="1">
      <c r="A9" s="36">
        <v>1</v>
      </c>
      <c r="B9" s="20" t="s">
        <v>98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5"/>
      <c r="Q9" s="45"/>
      <c r="R9" s="41"/>
      <c r="S9" s="41"/>
      <c r="T9" s="45"/>
      <c r="U9" s="45"/>
      <c r="V9" s="41"/>
      <c r="W9" s="41"/>
      <c r="X9" s="45"/>
      <c r="Y9" s="45"/>
      <c r="Z9" s="41"/>
      <c r="AA9" s="41"/>
      <c r="AB9" s="45"/>
      <c r="AC9" s="45"/>
      <c r="AD9" s="41"/>
      <c r="AE9" s="41"/>
      <c r="AF9" s="45"/>
      <c r="AG9" s="45"/>
      <c r="AH9" s="41"/>
      <c r="AI9" s="41"/>
      <c r="AJ9" s="45"/>
      <c r="AK9" s="45"/>
      <c r="AL9" s="41"/>
      <c r="AM9" s="41"/>
      <c r="AN9" s="45"/>
      <c r="AO9" s="45"/>
      <c r="AP9" s="41"/>
      <c r="AQ9" s="41"/>
      <c r="AR9" s="45"/>
      <c r="AS9" s="45"/>
      <c r="AT9" s="41"/>
      <c r="AU9" s="41"/>
      <c r="AV9" s="45"/>
      <c r="AW9" s="45"/>
      <c r="AX9" s="41"/>
      <c r="AY9" s="41"/>
      <c r="AZ9" s="45"/>
      <c r="BA9" s="45"/>
      <c r="BB9" s="56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ht="12.75">
      <c r="A10" s="37" t="s">
        <v>71</v>
      </c>
      <c r="B10" s="20" t="s">
        <v>99</v>
      </c>
      <c r="C10" s="41">
        <v>38206</v>
      </c>
      <c r="D10" s="41">
        <v>39291</v>
      </c>
      <c r="E10" s="41">
        <v>1845</v>
      </c>
      <c r="F10" s="41">
        <v>1536</v>
      </c>
      <c r="G10" s="41">
        <v>36789</v>
      </c>
      <c r="H10" s="41">
        <v>45297</v>
      </c>
      <c r="I10" s="41">
        <v>34218</v>
      </c>
      <c r="J10" s="41">
        <v>36742</v>
      </c>
      <c r="K10" s="41">
        <v>111058</v>
      </c>
      <c r="L10" s="41">
        <f aca="true" t="shared" si="0" ref="L10:L34">D10+F10+H10+J10</f>
        <v>122866</v>
      </c>
      <c r="M10" s="59">
        <f aca="true" t="shared" si="1" ref="M10:M34">L10/K10*100-100</f>
        <v>10.63228223090637</v>
      </c>
      <c r="N10" s="42">
        <v>4879</v>
      </c>
      <c r="O10" s="44">
        <v>5109</v>
      </c>
      <c r="P10" s="45">
        <f aca="true" t="shared" si="2" ref="P10:P34">N10/C10*100</f>
        <v>12.770245511176256</v>
      </c>
      <c r="Q10" s="45">
        <f aca="true" t="shared" si="3" ref="Q10:Q34">O10/D10*100</f>
        <v>13.00297778117126</v>
      </c>
      <c r="R10" s="41">
        <v>171</v>
      </c>
      <c r="S10" s="41">
        <v>204</v>
      </c>
      <c r="T10" s="45">
        <f aca="true" t="shared" si="4" ref="T10:T34">R10/E10*100</f>
        <v>9.268292682926829</v>
      </c>
      <c r="U10" s="45">
        <f aca="true" t="shared" si="5" ref="U10:U34">S10/F10*100</f>
        <v>13.28125</v>
      </c>
      <c r="V10" s="41">
        <v>9744</v>
      </c>
      <c r="W10" s="41">
        <v>9620</v>
      </c>
      <c r="X10" s="45">
        <f aca="true" t="shared" si="6" ref="X10:X34">V10/G10*100</f>
        <v>26.486177933621462</v>
      </c>
      <c r="Y10" s="45">
        <f aca="true" t="shared" si="7" ref="Y10:Y34">W10/H10*100</f>
        <v>21.237609554716645</v>
      </c>
      <c r="Z10" s="41">
        <v>2310</v>
      </c>
      <c r="AA10" s="41">
        <v>3530</v>
      </c>
      <c r="AB10" s="45">
        <f aca="true" t="shared" si="8" ref="AB10:AB34">Z10/I10*100</f>
        <v>6.7508328949675604</v>
      </c>
      <c r="AC10" s="45">
        <f aca="true" t="shared" si="9" ref="AC10:AC34">AA10/J10*100</f>
        <v>9.60753361275924</v>
      </c>
      <c r="AD10" s="41">
        <f aca="true" t="shared" si="10" ref="AD10:AD34">N10+R10+V10+Z10</f>
        <v>17104</v>
      </c>
      <c r="AE10" s="41">
        <f aca="true" t="shared" si="11" ref="AE10:AE34">O10+S10+W10+AA10</f>
        <v>18463</v>
      </c>
      <c r="AF10" s="45">
        <f aca="true" t="shared" si="12" ref="AF10:AF34">AD10/K10*100</f>
        <v>15.400961659673323</v>
      </c>
      <c r="AG10" s="45">
        <f aca="true" t="shared" si="13" ref="AG10:AG34">AE10/L10*100</f>
        <v>15.026939918284961</v>
      </c>
      <c r="AH10" s="41">
        <v>1473</v>
      </c>
      <c r="AI10" s="41">
        <v>1902</v>
      </c>
      <c r="AJ10" s="45">
        <f aca="true" t="shared" si="14" ref="AJ10:AJ34">AH10/N10*100</f>
        <v>30.190612830498054</v>
      </c>
      <c r="AK10" s="45">
        <f aca="true" t="shared" si="15" ref="AK10:AK34">AI10/O10*100</f>
        <v>37.2284204345273</v>
      </c>
      <c r="AL10" s="41">
        <v>25</v>
      </c>
      <c r="AM10" s="41">
        <v>11</v>
      </c>
      <c r="AN10" s="45">
        <f aca="true" t="shared" si="16" ref="AN10:AN34">AL10/R10*100</f>
        <v>14.619883040935672</v>
      </c>
      <c r="AO10" s="45">
        <f aca="true" t="shared" si="17" ref="AO10:AO34">AM10/S10*100</f>
        <v>5.392156862745098</v>
      </c>
      <c r="AP10" s="41">
        <v>1011</v>
      </c>
      <c r="AQ10" s="41">
        <v>1090</v>
      </c>
      <c r="AR10" s="45">
        <f aca="true" t="shared" si="18" ref="AR10:AR34">AP10/V10*100</f>
        <v>10.375615763546799</v>
      </c>
      <c r="AS10" s="45">
        <f aca="true" t="shared" si="19" ref="AS10:AS34">AQ10/W10*100</f>
        <v>11.33056133056133</v>
      </c>
      <c r="AT10" s="41">
        <v>6</v>
      </c>
      <c r="AU10" s="41">
        <v>14</v>
      </c>
      <c r="AV10" s="45">
        <f aca="true" t="shared" si="20" ref="AV10:AV34">AT10/Z10*100</f>
        <v>0.2597402597402597</v>
      </c>
      <c r="AW10" s="45">
        <f aca="true" t="shared" si="21" ref="AW10:AW34">AU10/AA10*100</f>
        <v>0.39660056657223797</v>
      </c>
      <c r="AX10" s="41">
        <f aca="true" t="shared" si="22" ref="AX10:AX34">AH10+AL10+AP10+AT10</f>
        <v>2515</v>
      </c>
      <c r="AY10" s="41">
        <f aca="true" t="shared" si="23" ref="AY10:AY34">AI10+AM10+AQ10+AU10</f>
        <v>3017</v>
      </c>
      <c r="AZ10" s="45">
        <f aca="true" t="shared" si="24" ref="AZ10:AZ34">AX10/AD10*100</f>
        <v>14.704162768942938</v>
      </c>
      <c r="BA10" s="45">
        <f aca="true" t="shared" si="25" ref="BA10:BA34">AY10/AE10*100</f>
        <v>16.340789687483074</v>
      </c>
      <c r="BB10" s="56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</row>
    <row r="11" spans="1:255" ht="12.75">
      <c r="A11" s="37" t="s">
        <v>72</v>
      </c>
      <c r="B11" s="20" t="s">
        <v>100</v>
      </c>
      <c r="C11" s="41">
        <v>25586</v>
      </c>
      <c r="D11" s="41">
        <v>26912</v>
      </c>
      <c r="E11" s="41">
        <v>1627</v>
      </c>
      <c r="F11" s="41">
        <v>1381</v>
      </c>
      <c r="G11" s="41">
        <v>21365</v>
      </c>
      <c r="H11" s="41">
        <v>24469</v>
      </c>
      <c r="I11" s="41">
        <v>21925</v>
      </c>
      <c r="J11" s="41">
        <v>21036</v>
      </c>
      <c r="K11" s="41">
        <v>70503</v>
      </c>
      <c r="L11" s="41">
        <f t="shared" si="0"/>
        <v>73798</v>
      </c>
      <c r="M11" s="59">
        <f t="shared" si="1"/>
        <v>4.673559990355017</v>
      </c>
      <c r="N11" s="41">
        <v>2075</v>
      </c>
      <c r="O11" s="41">
        <v>1968</v>
      </c>
      <c r="P11" s="45">
        <f t="shared" si="2"/>
        <v>8.109903853669975</v>
      </c>
      <c r="Q11" s="45">
        <f t="shared" si="3"/>
        <v>7.312722948870393</v>
      </c>
      <c r="R11" s="41">
        <v>264</v>
      </c>
      <c r="S11" s="41">
        <v>318</v>
      </c>
      <c r="T11" s="45">
        <f t="shared" si="4"/>
        <v>16.22618315918869</v>
      </c>
      <c r="U11" s="45">
        <f t="shared" si="5"/>
        <v>23.026792179580013</v>
      </c>
      <c r="V11" s="41">
        <v>4499</v>
      </c>
      <c r="W11" s="41">
        <v>4707</v>
      </c>
      <c r="X11" s="45">
        <f t="shared" si="6"/>
        <v>21.057804820968876</v>
      </c>
      <c r="Y11" s="45">
        <f t="shared" si="7"/>
        <v>19.236585066819238</v>
      </c>
      <c r="Z11" s="41">
        <v>1987</v>
      </c>
      <c r="AA11" s="41">
        <v>2243</v>
      </c>
      <c r="AB11" s="45">
        <f t="shared" si="8"/>
        <v>9.062713797035347</v>
      </c>
      <c r="AC11" s="45">
        <f t="shared" si="9"/>
        <v>10.662673512074539</v>
      </c>
      <c r="AD11" s="41">
        <f t="shared" si="10"/>
        <v>8825</v>
      </c>
      <c r="AE11" s="41">
        <f t="shared" si="11"/>
        <v>9236</v>
      </c>
      <c r="AF11" s="45">
        <f t="shared" si="12"/>
        <v>12.517197849736892</v>
      </c>
      <c r="AG11" s="45">
        <f t="shared" si="13"/>
        <v>12.515244315564109</v>
      </c>
      <c r="AH11" s="41">
        <v>471</v>
      </c>
      <c r="AI11" s="41">
        <v>640</v>
      </c>
      <c r="AJ11" s="45">
        <f t="shared" si="14"/>
        <v>22.698795180722893</v>
      </c>
      <c r="AK11" s="45">
        <f t="shared" si="15"/>
        <v>32.52032520325203</v>
      </c>
      <c r="AL11" s="41">
        <v>94</v>
      </c>
      <c r="AM11" s="41">
        <v>82</v>
      </c>
      <c r="AN11" s="45">
        <f t="shared" si="16"/>
        <v>35.60606060606061</v>
      </c>
      <c r="AO11" s="45">
        <f t="shared" si="17"/>
        <v>25.78616352201258</v>
      </c>
      <c r="AP11" s="41">
        <v>369</v>
      </c>
      <c r="AQ11" s="41">
        <v>284</v>
      </c>
      <c r="AR11" s="45">
        <f t="shared" si="18"/>
        <v>8.2018226272505</v>
      </c>
      <c r="AS11" s="45">
        <f t="shared" si="19"/>
        <v>6.03356702783089</v>
      </c>
      <c r="AT11" s="41">
        <v>296</v>
      </c>
      <c r="AU11" s="41">
        <v>317</v>
      </c>
      <c r="AV11" s="45">
        <f t="shared" si="20"/>
        <v>14.896829391041772</v>
      </c>
      <c r="AW11" s="45">
        <f t="shared" si="21"/>
        <v>14.13285777975925</v>
      </c>
      <c r="AX11" s="41">
        <f t="shared" si="22"/>
        <v>1230</v>
      </c>
      <c r="AY11" s="41">
        <f t="shared" si="23"/>
        <v>1323</v>
      </c>
      <c r="AZ11" s="45">
        <f t="shared" si="24"/>
        <v>13.937677053824363</v>
      </c>
      <c r="BA11" s="45">
        <f t="shared" si="25"/>
        <v>14.324382849718493</v>
      </c>
      <c r="BB11" s="56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</row>
    <row r="12" spans="1:255" ht="12.75">
      <c r="A12" s="37" t="s">
        <v>73</v>
      </c>
      <c r="B12" s="20" t="s">
        <v>101</v>
      </c>
      <c r="C12" s="41">
        <v>95070</v>
      </c>
      <c r="D12" s="41">
        <v>92565</v>
      </c>
      <c r="E12" s="41">
        <v>4757</v>
      </c>
      <c r="F12" s="41">
        <v>4269</v>
      </c>
      <c r="G12" s="41">
        <v>122508</v>
      </c>
      <c r="H12" s="41">
        <v>152954</v>
      </c>
      <c r="I12" s="41">
        <v>88120</v>
      </c>
      <c r="J12" s="41">
        <v>94425</v>
      </c>
      <c r="K12" s="41">
        <v>310455</v>
      </c>
      <c r="L12" s="41">
        <f t="shared" si="0"/>
        <v>344213</v>
      </c>
      <c r="M12" s="59">
        <f t="shared" si="1"/>
        <v>10.873717608026936</v>
      </c>
      <c r="N12" s="41">
        <v>12853</v>
      </c>
      <c r="O12" s="41">
        <v>12171</v>
      </c>
      <c r="P12" s="45">
        <f t="shared" si="2"/>
        <v>13.51951193857158</v>
      </c>
      <c r="Q12" s="45">
        <f t="shared" si="3"/>
        <v>13.148598282288122</v>
      </c>
      <c r="R12" s="41">
        <v>1336</v>
      </c>
      <c r="S12" s="41">
        <v>916</v>
      </c>
      <c r="T12" s="45">
        <f t="shared" si="4"/>
        <v>28.08492747529956</v>
      </c>
      <c r="U12" s="45">
        <f t="shared" si="5"/>
        <v>21.457015694542047</v>
      </c>
      <c r="V12" s="41">
        <v>34281</v>
      </c>
      <c r="W12" s="41">
        <v>40562</v>
      </c>
      <c r="X12" s="45">
        <f t="shared" si="6"/>
        <v>27.982662356744047</v>
      </c>
      <c r="Y12" s="45">
        <f t="shared" si="7"/>
        <v>26.51908416909659</v>
      </c>
      <c r="Z12" s="41">
        <v>6521</v>
      </c>
      <c r="AA12" s="41">
        <v>9437</v>
      </c>
      <c r="AB12" s="45">
        <f t="shared" si="8"/>
        <v>7.400136177939173</v>
      </c>
      <c r="AC12" s="45">
        <f t="shared" si="9"/>
        <v>9.994175271379401</v>
      </c>
      <c r="AD12" s="41">
        <f t="shared" si="10"/>
        <v>54991</v>
      </c>
      <c r="AE12" s="41">
        <f t="shared" si="11"/>
        <v>63086</v>
      </c>
      <c r="AF12" s="45">
        <f t="shared" si="12"/>
        <v>17.713034095118456</v>
      </c>
      <c r="AG12" s="45">
        <f t="shared" si="13"/>
        <v>18.32760529090999</v>
      </c>
      <c r="AH12" s="41">
        <v>4964</v>
      </c>
      <c r="AI12" s="41">
        <v>5253</v>
      </c>
      <c r="AJ12" s="45">
        <f t="shared" si="14"/>
        <v>38.6213335408076</v>
      </c>
      <c r="AK12" s="45">
        <f t="shared" si="15"/>
        <v>43.15997042149372</v>
      </c>
      <c r="AL12" s="41">
        <v>510</v>
      </c>
      <c r="AM12" s="41">
        <v>153</v>
      </c>
      <c r="AN12" s="45">
        <f t="shared" si="16"/>
        <v>38.17365269461078</v>
      </c>
      <c r="AO12" s="45">
        <f t="shared" si="17"/>
        <v>16.70305676855895</v>
      </c>
      <c r="AP12" s="41">
        <v>5277</v>
      </c>
      <c r="AQ12" s="41">
        <v>4813</v>
      </c>
      <c r="AR12" s="45">
        <f t="shared" si="18"/>
        <v>15.393366587905838</v>
      </c>
      <c r="AS12" s="45">
        <f t="shared" si="19"/>
        <v>11.86578571076377</v>
      </c>
      <c r="AT12" s="41">
        <v>422</v>
      </c>
      <c r="AU12" s="41">
        <v>452</v>
      </c>
      <c r="AV12" s="45">
        <f t="shared" si="20"/>
        <v>6.471400092010428</v>
      </c>
      <c r="AW12" s="45">
        <f t="shared" si="21"/>
        <v>4.789657730210872</v>
      </c>
      <c r="AX12" s="41">
        <f t="shared" si="22"/>
        <v>11173</v>
      </c>
      <c r="AY12" s="41">
        <f t="shared" si="23"/>
        <v>10671</v>
      </c>
      <c r="AZ12" s="45">
        <f t="shared" si="24"/>
        <v>20.317870196941318</v>
      </c>
      <c r="BA12" s="45">
        <f t="shared" si="25"/>
        <v>16.91500491392702</v>
      </c>
      <c r="BB12" s="56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2.75">
      <c r="A13" s="37" t="s">
        <v>74</v>
      </c>
      <c r="B13" s="20" t="s">
        <v>102</v>
      </c>
      <c r="C13" s="41">
        <v>63002</v>
      </c>
      <c r="D13" s="41">
        <v>59275</v>
      </c>
      <c r="E13" s="41">
        <v>2313</v>
      </c>
      <c r="F13" s="41">
        <v>2068</v>
      </c>
      <c r="G13" s="41">
        <v>75592</v>
      </c>
      <c r="H13" s="41">
        <v>98596</v>
      </c>
      <c r="I13" s="41">
        <v>48105</v>
      </c>
      <c r="J13" s="41">
        <v>46060</v>
      </c>
      <c r="K13" s="41">
        <v>189012</v>
      </c>
      <c r="L13" s="41">
        <f t="shared" si="0"/>
        <v>205999</v>
      </c>
      <c r="M13" s="59">
        <f t="shared" si="1"/>
        <v>8.987260068143826</v>
      </c>
      <c r="N13" s="41">
        <v>8683</v>
      </c>
      <c r="O13" s="41">
        <v>8856</v>
      </c>
      <c r="P13" s="45">
        <f t="shared" si="2"/>
        <v>13.782102155487127</v>
      </c>
      <c r="Q13" s="45">
        <f t="shared" si="3"/>
        <v>14.940531421341205</v>
      </c>
      <c r="R13" s="41">
        <v>469</v>
      </c>
      <c r="S13" s="41">
        <v>468</v>
      </c>
      <c r="T13" s="45">
        <f t="shared" si="4"/>
        <v>20.276696930393427</v>
      </c>
      <c r="U13" s="45">
        <f t="shared" si="5"/>
        <v>22.63056092843327</v>
      </c>
      <c r="V13" s="41">
        <v>12233</v>
      </c>
      <c r="W13" s="41">
        <v>15511</v>
      </c>
      <c r="X13" s="45">
        <f t="shared" si="6"/>
        <v>16.18292941051963</v>
      </c>
      <c r="Y13" s="45">
        <f t="shared" si="7"/>
        <v>15.73187553247596</v>
      </c>
      <c r="Z13" s="41">
        <v>2956</v>
      </c>
      <c r="AA13" s="41">
        <v>4200</v>
      </c>
      <c r="AB13" s="45">
        <f t="shared" si="8"/>
        <v>6.144891383432076</v>
      </c>
      <c r="AC13" s="45">
        <f t="shared" si="9"/>
        <v>9.118541033434651</v>
      </c>
      <c r="AD13" s="41">
        <f t="shared" si="10"/>
        <v>24341</v>
      </c>
      <c r="AE13" s="41">
        <f t="shared" si="11"/>
        <v>29035</v>
      </c>
      <c r="AF13" s="45">
        <f t="shared" si="12"/>
        <v>12.878018326878719</v>
      </c>
      <c r="AG13" s="45">
        <f t="shared" si="13"/>
        <v>14.094728615187451</v>
      </c>
      <c r="AH13" s="41">
        <v>2141</v>
      </c>
      <c r="AI13" s="41">
        <v>2192</v>
      </c>
      <c r="AJ13" s="45">
        <f t="shared" si="14"/>
        <v>24.657376482782446</v>
      </c>
      <c r="AK13" s="45">
        <f t="shared" si="15"/>
        <v>24.751580849141824</v>
      </c>
      <c r="AL13" s="41">
        <v>44</v>
      </c>
      <c r="AM13" s="41">
        <v>36</v>
      </c>
      <c r="AN13" s="45">
        <f t="shared" si="16"/>
        <v>9.381663113006397</v>
      </c>
      <c r="AO13" s="45">
        <f t="shared" si="17"/>
        <v>7.6923076923076925</v>
      </c>
      <c r="AP13" s="41">
        <v>831</v>
      </c>
      <c r="AQ13" s="41">
        <v>663</v>
      </c>
      <c r="AR13" s="45">
        <f t="shared" si="18"/>
        <v>6.793100629444944</v>
      </c>
      <c r="AS13" s="45">
        <f t="shared" si="19"/>
        <v>4.274385919669911</v>
      </c>
      <c r="AT13" s="41">
        <v>16</v>
      </c>
      <c r="AU13" s="41">
        <v>33</v>
      </c>
      <c r="AV13" s="45">
        <f t="shared" si="20"/>
        <v>0.5412719891745602</v>
      </c>
      <c r="AW13" s="45">
        <f t="shared" si="21"/>
        <v>0.7857142857142858</v>
      </c>
      <c r="AX13" s="41">
        <f t="shared" si="22"/>
        <v>3032</v>
      </c>
      <c r="AY13" s="41">
        <f t="shared" si="23"/>
        <v>2924</v>
      </c>
      <c r="AZ13" s="45">
        <f t="shared" si="24"/>
        <v>12.456349369376772</v>
      </c>
      <c r="BA13" s="45">
        <f t="shared" si="25"/>
        <v>10.070604442913725</v>
      </c>
      <c r="BB13" s="56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</row>
    <row r="14" spans="1:255" ht="12.75">
      <c r="A14" s="37" t="s">
        <v>75</v>
      </c>
      <c r="B14" s="20" t="s">
        <v>103</v>
      </c>
      <c r="C14" s="41">
        <v>34690</v>
      </c>
      <c r="D14" s="41">
        <v>36026</v>
      </c>
      <c r="E14" s="41">
        <v>2377</v>
      </c>
      <c r="F14" s="41">
        <v>1896</v>
      </c>
      <c r="G14" s="41">
        <v>35537</v>
      </c>
      <c r="H14" s="41">
        <v>40141</v>
      </c>
      <c r="I14" s="41">
        <v>33207</v>
      </c>
      <c r="J14" s="41">
        <v>37163</v>
      </c>
      <c r="K14" s="41">
        <v>105811</v>
      </c>
      <c r="L14" s="41">
        <f t="shared" si="0"/>
        <v>115226</v>
      </c>
      <c r="M14" s="59">
        <f t="shared" si="1"/>
        <v>8.897940667794458</v>
      </c>
      <c r="N14" s="41">
        <v>5231</v>
      </c>
      <c r="O14" s="41">
        <v>5078</v>
      </c>
      <c r="P14" s="45">
        <f t="shared" si="2"/>
        <v>15.079273565869128</v>
      </c>
      <c r="Q14" s="45">
        <f t="shared" si="3"/>
        <v>14.095375562094043</v>
      </c>
      <c r="R14" s="41">
        <v>299</v>
      </c>
      <c r="S14" s="41">
        <v>392</v>
      </c>
      <c r="T14" s="45">
        <f t="shared" si="4"/>
        <v>12.578880942364327</v>
      </c>
      <c r="U14" s="45">
        <f t="shared" si="5"/>
        <v>20.675105485232066</v>
      </c>
      <c r="V14" s="41">
        <v>9396</v>
      </c>
      <c r="W14" s="41">
        <v>9352</v>
      </c>
      <c r="X14" s="45">
        <f t="shared" si="6"/>
        <v>26.44004840025889</v>
      </c>
      <c r="Y14" s="45">
        <f t="shared" si="7"/>
        <v>23.29787499065793</v>
      </c>
      <c r="Z14" s="41">
        <v>4088</v>
      </c>
      <c r="AA14" s="41">
        <v>6214</v>
      </c>
      <c r="AB14" s="45">
        <f t="shared" si="8"/>
        <v>12.310657391513837</v>
      </c>
      <c r="AC14" s="45">
        <f t="shared" si="9"/>
        <v>16.72093210989425</v>
      </c>
      <c r="AD14" s="41">
        <f t="shared" si="10"/>
        <v>19014</v>
      </c>
      <c r="AE14" s="41">
        <f t="shared" si="11"/>
        <v>21036</v>
      </c>
      <c r="AF14" s="45">
        <f t="shared" si="12"/>
        <v>17.96977629925055</v>
      </c>
      <c r="AG14" s="45">
        <f t="shared" si="13"/>
        <v>18.256296322010655</v>
      </c>
      <c r="AH14" s="41">
        <v>1953</v>
      </c>
      <c r="AI14" s="41">
        <v>2456</v>
      </c>
      <c r="AJ14" s="45">
        <f t="shared" si="14"/>
        <v>37.335117568342575</v>
      </c>
      <c r="AK14" s="45">
        <f t="shared" si="15"/>
        <v>48.36549822764868</v>
      </c>
      <c r="AL14" s="41">
        <v>79</v>
      </c>
      <c r="AM14" s="41">
        <v>67</v>
      </c>
      <c r="AN14" s="45">
        <f t="shared" si="16"/>
        <v>26.421404682274247</v>
      </c>
      <c r="AO14" s="45">
        <f t="shared" si="17"/>
        <v>17.091836734693878</v>
      </c>
      <c r="AP14" s="41">
        <v>1276</v>
      </c>
      <c r="AQ14" s="41">
        <v>1421</v>
      </c>
      <c r="AR14" s="45">
        <f t="shared" si="18"/>
        <v>13.580246913580247</v>
      </c>
      <c r="AS14" s="45">
        <f t="shared" si="19"/>
        <v>15.194610778443113</v>
      </c>
      <c r="AT14" s="41">
        <v>120</v>
      </c>
      <c r="AU14" s="41">
        <v>996</v>
      </c>
      <c r="AV14" s="45">
        <f t="shared" si="20"/>
        <v>2.935420743639922</v>
      </c>
      <c r="AW14" s="45">
        <f t="shared" si="21"/>
        <v>16.02832314129385</v>
      </c>
      <c r="AX14" s="41">
        <f t="shared" si="22"/>
        <v>3428</v>
      </c>
      <c r="AY14" s="41">
        <f t="shared" si="23"/>
        <v>4940</v>
      </c>
      <c r="AZ14" s="45">
        <f t="shared" si="24"/>
        <v>18.028820868833492</v>
      </c>
      <c r="BA14" s="45">
        <f t="shared" si="25"/>
        <v>23.483552006084807</v>
      </c>
      <c r="BB14" s="5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</row>
    <row r="15" spans="1:255" ht="12.75">
      <c r="A15" s="37" t="s">
        <v>76</v>
      </c>
      <c r="B15" s="20" t="s">
        <v>104</v>
      </c>
      <c r="C15" s="41">
        <v>22527</v>
      </c>
      <c r="D15" s="41">
        <v>25791</v>
      </c>
      <c r="E15" s="41">
        <v>1290</v>
      </c>
      <c r="F15" s="41">
        <v>1664</v>
      </c>
      <c r="G15" s="41">
        <v>28268</v>
      </c>
      <c r="H15" s="41">
        <v>37184</v>
      </c>
      <c r="I15" s="41">
        <v>23276</v>
      </c>
      <c r="J15" s="41">
        <v>27620</v>
      </c>
      <c r="K15" s="41">
        <v>75361</v>
      </c>
      <c r="L15" s="41">
        <f t="shared" si="0"/>
        <v>92259</v>
      </c>
      <c r="M15" s="59">
        <f t="shared" si="1"/>
        <v>22.42273855177082</v>
      </c>
      <c r="N15" s="41">
        <v>3817</v>
      </c>
      <c r="O15" s="41">
        <v>3805</v>
      </c>
      <c r="P15" s="45">
        <f t="shared" si="2"/>
        <v>16.944111510631686</v>
      </c>
      <c r="Q15" s="45">
        <f t="shared" si="3"/>
        <v>14.753208483579543</v>
      </c>
      <c r="R15" s="41">
        <v>320</v>
      </c>
      <c r="S15" s="41">
        <v>309</v>
      </c>
      <c r="T15" s="45">
        <f t="shared" si="4"/>
        <v>24.8062015503876</v>
      </c>
      <c r="U15" s="45">
        <f t="shared" si="5"/>
        <v>18.56971153846154</v>
      </c>
      <c r="V15" s="41">
        <v>8352</v>
      </c>
      <c r="W15" s="41">
        <v>7509</v>
      </c>
      <c r="X15" s="45">
        <f t="shared" si="6"/>
        <v>29.545776142634782</v>
      </c>
      <c r="Y15" s="45">
        <f t="shared" si="7"/>
        <v>20.194169535283994</v>
      </c>
      <c r="Z15" s="41">
        <v>2068</v>
      </c>
      <c r="AA15" s="41">
        <v>3114</v>
      </c>
      <c r="AB15" s="45">
        <f t="shared" si="8"/>
        <v>8.88468809073724</v>
      </c>
      <c r="AC15" s="45">
        <f t="shared" si="9"/>
        <v>11.274438812454743</v>
      </c>
      <c r="AD15" s="41">
        <f t="shared" si="10"/>
        <v>14557</v>
      </c>
      <c r="AE15" s="41">
        <f t="shared" si="11"/>
        <v>14737</v>
      </c>
      <c r="AF15" s="45">
        <f t="shared" si="12"/>
        <v>19.316357267021402</v>
      </c>
      <c r="AG15" s="45">
        <f t="shared" si="13"/>
        <v>15.97350935952048</v>
      </c>
      <c r="AH15" s="41">
        <v>1185</v>
      </c>
      <c r="AI15" s="41">
        <v>1526</v>
      </c>
      <c r="AJ15" s="45">
        <f t="shared" si="14"/>
        <v>31.045323552528163</v>
      </c>
      <c r="AK15" s="45">
        <f t="shared" si="15"/>
        <v>40.105124835742444</v>
      </c>
      <c r="AL15" s="41">
        <v>155</v>
      </c>
      <c r="AM15" s="41">
        <v>78</v>
      </c>
      <c r="AN15" s="45">
        <f t="shared" si="16"/>
        <v>48.4375</v>
      </c>
      <c r="AO15" s="45">
        <f t="shared" si="17"/>
        <v>25.24271844660194</v>
      </c>
      <c r="AP15" s="41">
        <v>1606</v>
      </c>
      <c r="AQ15" s="41">
        <v>1411</v>
      </c>
      <c r="AR15" s="45">
        <f t="shared" si="18"/>
        <v>19.228927203065137</v>
      </c>
      <c r="AS15" s="45">
        <f t="shared" si="19"/>
        <v>18.79078439206286</v>
      </c>
      <c r="AT15" s="41">
        <v>264</v>
      </c>
      <c r="AU15" s="41">
        <v>253</v>
      </c>
      <c r="AV15" s="45">
        <f t="shared" si="20"/>
        <v>12.76595744680851</v>
      </c>
      <c r="AW15" s="45">
        <f t="shared" si="21"/>
        <v>8.124598587026332</v>
      </c>
      <c r="AX15" s="41">
        <f t="shared" si="22"/>
        <v>3210</v>
      </c>
      <c r="AY15" s="41">
        <f t="shared" si="23"/>
        <v>3268</v>
      </c>
      <c r="AZ15" s="45">
        <f t="shared" si="24"/>
        <v>22.051246822834376</v>
      </c>
      <c r="BA15" s="45">
        <f t="shared" si="25"/>
        <v>22.175476691321165</v>
      </c>
      <c r="BB15" s="56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ht="12.75">
      <c r="A16" s="37" t="s">
        <v>77</v>
      </c>
      <c r="B16" s="20" t="s">
        <v>105</v>
      </c>
      <c r="C16" s="41">
        <v>48178</v>
      </c>
      <c r="D16" s="41">
        <v>46226</v>
      </c>
      <c r="E16" s="41">
        <v>2114</v>
      </c>
      <c r="F16" s="41">
        <v>1810</v>
      </c>
      <c r="G16" s="41">
        <v>64386</v>
      </c>
      <c r="H16" s="41">
        <v>84370</v>
      </c>
      <c r="I16" s="41">
        <v>37022</v>
      </c>
      <c r="J16" s="41">
        <v>45178</v>
      </c>
      <c r="K16" s="41">
        <v>151700</v>
      </c>
      <c r="L16" s="41">
        <f t="shared" si="0"/>
        <v>177584</v>
      </c>
      <c r="M16" s="59">
        <f t="shared" si="1"/>
        <v>17.062623599208962</v>
      </c>
      <c r="N16" s="41">
        <v>6148</v>
      </c>
      <c r="O16" s="41">
        <v>5550</v>
      </c>
      <c r="P16" s="45">
        <f t="shared" si="2"/>
        <v>12.76101124994811</v>
      </c>
      <c r="Q16" s="45">
        <f t="shared" si="3"/>
        <v>12.006230260026825</v>
      </c>
      <c r="R16" s="41">
        <v>300</v>
      </c>
      <c r="S16" s="41">
        <v>412</v>
      </c>
      <c r="T16" s="45">
        <f t="shared" si="4"/>
        <v>14.191106906338694</v>
      </c>
      <c r="U16" s="45">
        <f t="shared" si="5"/>
        <v>22.76243093922652</v>
      </c>
      <c r="V16" s="41">
        <v>14943</v>
      </c>
      <c r="W16" s="41">
        <v>18639</v>
      </c>
      <c r="X16" s="45">
        <f t="shared" si="6"/>
        <v>23.208461466778495</v>
      </c>
      <c r="Y16" s="45">
        <f t="shared" si="7"/>
        <v>22.09197582078938</v>
      </c>
      <c r="Z16" s="41">
        <v>2684</v>
      </c>
      <c r="AA16" s="41">
        <v>5435</v>
      </c>
      <c r="AB16" s="45">
        <f t="shared" si="8"/>
        <v>7.249743395818703</v>
      </c>
      <c r="AC16" s="45">
        <f t="shared" si="9"/>
        <v>12.030191686218956</v>
      </c>
      <c r="AD16" s="41">
        <f t="shared" si="10"/>
        <v>24075</v>
      </c>
      <c r="AE16" s="41">
        <f t="shared" si="11"/>
        <v>30036</v>
      </c>
      <c r="AF16" s="45">
        <f t="shared" si="12"/>
        <v>15.870138431114041</v>
      </c>
      <c r="AG16" s="45">
        <f t="shared" si="13"/>
        <v>16.91368591765024</v>
      </c>
      <c r="AH16" s="41">
        <v>1677</v>
      </c>
      <c r="AI16" s="41">
        <v>1766</v>
      </c>
      <c r="AJ16" s="45">
        <f t="shared" si="14"/>
        <v>27.277163305139883</v>
      </c>
      <c r="AK16" s="45">
        <f t="shared" si="15"/>
        <v>31.819819819819823</v>
      </c>
      <c r="AL16" s="41">
        <v>24</v>
      </c>
      <c r="AM16" s="41">
        <v>21</v>
      </c>
      <c r="AN16" s="45">
        <f t="shared" si="16"/>
        <v>8</v>
      </c>
      <c r="AO16" s="45">
        <f t="shared" si="17"/>
        <v>5.097087378640777</v>
      </c>
      <c r="AP16" s="41">
        <v>1250</v>
      </c>
      <c r="AQ16" s="41">
        <v>1072</v>
      </c>
      <c r="AR16" s="45">
        <f t="shared" si="18"/>
        <v>8.365120792344241</v>
      </c>
      <c r="AS16" s="45">
        <f t="shared" si="19"/>
        <v>5.751381511883684</v>
      </c>
      <c r="AT16" s="41">
        <v>6</v>
      </c>
      <c r="AU16" s="41">
        <v>4</v>
      </c>
      <c r="AV16" s="45">
        <f t="shared" si="20"/>
        <v>0.22354694485842028</v>
      </c>
      <c r="AW16" s="45">
        <f t="shared" si="21"/>
        <v>0.07359705611775529</v>
      </c>
      <c r="AX16" s="41">
        <f t="shared" si="22"/>
        <v>2957</v>
      </c>
      <c r="AY16" s="41">
        <f t="shared" si="23"/>
        <v>2863</v>
      </c>
      <c r="AZ16" s="45">
        <f t="shared" si="24"/>
        <v>12.28245067497404</v>
      </c>
      <c r="BA16" s="45">
        <f t="shared" si="25"/>
        <v>9.531895059262219</v>
      </c>
      <c r="BB16" s="56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ht="12.75">
      <c r="A17" s="37" t="s">
        <v>78</v>
      </c>
      <c r="B17" s="20" t="s">
        <v>106</v>
      </c>
      <c r="C17" s="41">
        <v>20678</v>
      </c>
      <c r="D17" s="41">
        <v>23208</v>
      </c>
      <c r="E17" s="41">
        <v>1074</v>
      </c>
      <c r="F17" s="41">
        <v>996</v>
      </c>
      <c r="G17" s="41">
        <v>25096</v>
      </c>
      <c r="H17" s="41">
        <v>29399</v>
      </c>
      <c r="I17" s="41">
        <v>22013</v>
      </c>
      <c r="J17" s="41">
        <v>24628</v>
      </c>
      <c r="K17" s="41">
        <v>68861</v>
      </c>
      <c r="L17" s="41">
        <f t="shared" si="0"/>
        <v>78231</v>
      </c>
      <c r="M17" s="59">
        <f t="shared" si="1"/>
        <v>13.607121592773836</v>
      </c>
      <c r="N17" s="41">
        <v>2633</v>
      </c>
      <c r="O17" s="41">
        <v>2488</v>
      </c>
      <c r="P17" s="45">
        <f t="shared" si="2"/>
        <v>12.733339781410194</v>
      </c>
      <c r="Q17" s="45">
        <f t="shared" si="3"/>
        <v>10.720441227163047</v>
      </c>
      <c r="R17" s="41">
        <v>234</v>
      </c>
      <c r="S17" s="41">
        <v>207</v>
      </c>
      <c r="T17" s="45">
        <f t="shared" si="4"/>
        <v>21.787709497206702</v>
      </c>
      <c r="U17" s="45">
        <f t="shared" si="5"/>
        <v>20.783132530120483</v>
      </c>
      <c r="V17" s="41">
        <v>6343</v>
      </c>
      <c r="W17" s="41">
        <v>5605</v>
      </c>
      <c r="X17" s="45">
        <f t="shared" si="6"/>
        <v>25.274944214217403</v>
      </c>
      <c r="Y17" s="45">
        <f t="shared" si="7"/>
        <v>19.065274329058813</v>
      </c>
      <c r="Z17" s="41">
        <v>2400</v>
      </c>
      <c r="AA17" s="41">
        <v>2628</v>
      </c>
      <c r="AB17" s="45">
        <f t="shared" si="8"/>
        <v>10.902648435015672</v>
      </c>
      <c r="AC17" s="45">
        <f t="shared" si="9"/>
        <v>10.670781224622381</v>
      </c>
      <c r="AD17" s="41">
        <f t="shared" si="10"/>
        <v>11610</v>
      </c>
      <c r="AE17" s="41">
        <f t="shared" si="11"/>
        <v>10928</v>
      </c>
      <c r="AF17" s="45">
        <f t="shared" si="12"/>
        <v>16.860051407908685</v>
      </c>
      <c r="AG17" s="45">
        <f t="shared" si="13"/>
        <v>13.968887014099272</v>
      </c>
      <c r="AH17" s="41">
        <v>910</v>
      </c>
      <c r="AI17" s="41">
        <v>951</v>
      </c>
      <c r="AJ17" s="45">
        <f t="shared" si="14"/>
        <v>34.56133687808583</v>
      </c>
      <c r="AK17" s="45">
        <f t="shared" si="15"/>
        <v>38.22347266881029</v>
      </c>
      <c r="AL17" s="41">
        <v>60</v>
      </c>
      <c r="AM17" s="41">
        <v>22</v>
      </c>
      <c r="AN17" s="45">
        <f t="shared" si="16"/>
        <v>25.64102564102564</v>
      </c>
      <c r="AO17" s="45">
        <f t="shared" si="17"/>
        <v>10.628019323671497</v>
      </c>
      <c r="AP17" s="41">
        <v>1026</v>
      </c>
      <c r="AQ17" s="41">
        <v>684</v>
      </c>
      <c r="AR17" s="45">
        <f t="shared" si="18"/>
        <v>16.175311366861106</v>
      </c>
      <c r="AS17" s="45">
        <f t="shared" si="19"/>
        <v>12.203389830508476</v>
      </c>
      <c r="AT17" s="41">
        <v>5</v>
      </c>
      <c r="AU17" s="41">
        <v>3</v>
      </c>
      <c r="AV17" s="45">
        <f t="shared" si="20"/>
        <v>0.20833333333333334</v>
      </c>
      <c r="AW17" s="45">
        <f t="shared" si="21"/>
        <v>0.1141552511415525</v>
      </c>
      <c r="AX17" s="41">
        <f t="shared" si="22"/>
        <v>2001</v>
      </c>
      <c r="AY17" s="41">
        <f t="shared" si="23"/>
        <v>1660</v>
      </c>
      <c r="AZ17" s="45">
        <f t="shared" si="24"/>
        <v>17.23514211886305</v>
      </c>
      <c r="BA17" s="45">
        <f t="shared" si="25"/>
        <v>15.190336749633968</v>
      </c>
      <c r="BB17" s="56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</row>
    <row r="18" spans="1:255" ht="12.75">
      <c r="A18" s="37" t="s">
        <v>79</v>
      </c>
      <c r="B18" s="20" t="s">
        <v>107</v>
      </c>
      <c r="C18" s="41">
        <v>37823</v>
      </c>
      <c r="D18" s="41">
        <v>36702</v>
      </c>
      <c r="E18" s="41">
        <v>3197</v>
      </c>
      <c r="F18" s="41">
        <v>2669</v>
      </c>
      <c r="G18" s="41">
        <v>61710</v>
      </c>
      <c r="H18" s="41">
        <v>73454</v>
      </c>
      <c r="I18" s="41">
        <v>44103</v>
      </c>
      <c r="J18" s="41">
        <v>54966</v>
      </c>
      <c r="K18" s="41">
        <v>146833</v>
      </c>
      <c r="L18" s="41">
        <f t="shared" si="0"/>
        <v>167791</v>
      </c>
      <c r="M18" s="59">
        <f t="shared" si="1"/>
        <v>14.273358168804023</v>
      </c>
      <c r="N18" s="41">
        <v>6493</v>
      </c>
      <c r="O18" s="41">
        <v>6902</v>
      </c>
      <c r="P18" s="45">
        <f t="shared" si="2"/>
        <v>17.16680326785289</v>
      </c>
      <c r="Q18" s="45">
        <f t="shared" si="3"/>
        <v>18.80551468584818</v>
      </c>
      <c r="R18" s="41">
        <v>657</v>
      </c>
      <c r="S18" s="41">
        <v>704</v>
      </c>
      <c r="T18" s="45">
        <f t="shared" si="4"/>
        <v>20.550516108852047</v>
      </c>
      <c r="U18" s="45">
        <f t="shared" si="5"/>
        <v>26.376920194829523</v>
      </c>
      <c r="V18" s="41">
        <v>19714</v>
      </c>
      <c r="W18" s="41">
        <v>21669</v>
      </c>
      <c r="X18" s="45">
        <f t="shared" si="6"/>
        <v>31.946199967590346</v>
      </c>
      <c r="Y18" s="45">
        <f t="shared" si="7"/>
        <v>29.50009529773736</v>
      </c>
      <c r="Z18" s="41">
        <v>4137</v>
      </c>
      <c r="AA18" s="41">
        <v>5063</v>
      </c>
      <c r="AB18" s="45">
        <f t="shared" si="8"/>
        <v>9.380314264335759</v>
      </c>
      <c r="AC18" s="45">
        <f t="shared" si="9"/>
        <v>9.211148710111704</v>
      </c>
      <c r="AD18" s="41">
        <f t="shared" si="10"/>
        <v>31001</v>
      </c>
      <c r="AE18" s="41">
        <f t="shared" si="11"/>
        <v>34338</v>
      </c>
      <c r="AF18" s="45">
        <f t="shared" si="12"/>
        <v>21.113101278322993</v>
      </c>
      <c r="AG18" s="45">
        <f t="shared" si="13"/>
        <v>20.464744831367597</v>
      </c>
      <c r="AH18" s="41">
        <v>2309</v>
      </c>
      <c r="AI18" s="41">
        <v>3094</v>
      </c>
      <c r="AJ18" s="45">
        <f t="shared" si="14"/>
        <v>35.5613737871554</v>
      </c>
      <c r="AK18" s="45">
        <f t="shared" si="15"/>
        <v>44.827586206896555</v>
      </c>
      <c r="AL18" s="41">
        <v>178</v>
      </c>
      <c r="AM18" s="41">
        <v>179</v>
      </c>
      <c r="AN18" s="45">
        <f t="shared" si="16"/>
        <v>27.09284627092846</v>
      </c>
      <c r="AO18" s="45">
        <f t="shared" si="17"/>
        <v>25.426136363636363</v>
      </c>
      <c r="AP18" s="41">
        <v>3471</v>
      </c>
      <c r="AQ18" s="41">
        <v>4114</v>
      </c>
      <c r="AR18" s="45">
        <f t="shared" si="18"/>
        <v>17.606776909810286</v>
      </c>
      <c r="AS18" s="45">
        <f t="shared" si="19"/>
        <v>18.985647699478516</v>
      </c>
      <c r="AT18" s="41">
        <v>27</v>
      </c>
      <c r="AU18" s="41">
        <v>35</v>
      </c>
      <c r="AV18" s="45">
        <f t="shared" si="20"/>
        <v>0.6526468455402465</v>
      </c>
      <c r="AW18" s="45">
        <f t="shared" si="21"/>
        <v>0.6912897491605767</v>
      </c>
      <c r="AX18" s="41">
        <f t="shared" si="22"/>
        <v>5985</v>
      </c>
      <c r="AY18" s="41">
        <f t="shared" si="23"/>
        <v>7422</v>
      </c>
      <c r="AZ18" s="45">
        <f t="shared" si="24"/>
        <v>19.30582884423083</v>
      </c>
      <c r="BA18" s="45">
        <f t="shared" si="25"/>
        <v>21.614537829809542</v>
      </c>
      <c r="BB18" s="56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255" ht="12.75">
      <c r="A19" s="37" t="s">
        <v>80</v>
      </c>
      <c r="B19" s="20" t="s">
        <v>108</v>
      </c>
      <c r="C19" s="41">
        <v>19865</v>
      </c>
      <c r="D19" s="41">
        <v>20974</v>
      </c>
      <c r="E19" s="41">
        <v>1581</v>
      </c>
      <c r="F19" s="41">
        <v>1192</v>
      </c>
      <c r="G19" s="41">
        <v>28648</v>
      </c>
      <c r="H19" s="41">
        <v>34197</v>
      </c>
      <c r="I19" s="41">
        <v>17966</v>
      </c>
      <c r="J19" s="41">
        <v>17405</v>
      </c>
      <c r="K19" s="41">
        <v>68060</v>
      </c>
      <c r="L19" s="41">
        <f t="shared" si="0"/>
        <v>73768</v>
      </c>
      <c r="M19" s="59">
        <f t="shared" si="1"/>
        <v>8.38671760211578</v>
      </c>
      <c r="N19" s="41">
        <v>3125</v>
      </c>
      <c r="O19" s="41">
        <v>3093</v>
      </c>
      <c r="P19" s="45">
        <f t="shared" si="2"/>
        <v>15.731185502139441</v>
      </c>
      <c r="Q19" s="45">
        <f t="shared" si="3"/>
        <v>14.746829407838277</v>
      </c>
      <c r="R19" s="41">
        <v>286</v>
      </c>
      <c r="S19" s="41">
        <v>348</v>
      </c>
      <c r="T19" s="45">
        <f t="shared" si="4"/>
        <v>18.089816571790006</v>
      </c>
      <c r="U19" s="45">
        <f t="shared" si="5"/>
        <v>29.194630872483224</v>
      </c>
      <c r="V19" s="41">
        <v>8080</v>
      </c>
      <c r="W19" s="41">
        <v>8692</v>
      </c>
      <c r="X19" s="45">
        <f t="shared" si="6"/>
        <v>28.20441217537001</v>
      </c>
      <c r="Y19" s="45">
        <f t="shared" si="7"/>
        <v>25.41743427786063</v>
      </c>
      <c r="Z19" s="41">
        <v>1324</v>
      </c>
      <c r="AA19" s="41">
        <v>1468</v>
      </c>
      <c r="AB19" s="45">
        <f t="shared" si="8"/>
        <v>7.369475676277413</v>
      </c>
      <c r="AC19" s="45">
        <f t="shared" si="9"/>
        <v>8.434357943119792</v>
      </c>
      <c r="AD19" s="41">
        <f t="shared" si="10"/>
        <v>12815</v>
      </c>
      <c r="AE19" s="41">
        <f t="shared" si="11"/>
        <v>13601</v>
      </c>
      <c r="AF19" s="45">
        <f t="shared" si="12"/>
        <v>18.828974434322657</v>
      </c>
      <c r="AG19" s="45">
        <f t="shared" si="13"/>
        <v>18.43753389003362</v>
      </c>
      <c r="AH19" s="41">
        <v>1101</v>
      </c>
      <c r="AI19" s="41">
        <v>1215</v>
      </c>
      <c r="AJ19" s="45">
        <f t="shared" si="14"/>
        <v>35.232</v>
      </c>
      <c r="AK19" s="45">
        <f t="shared" si="15"/>
        <v>39.28225024248302</v>
      </c>
      <c r="AL19" s="41">
        <v>50</v>
      </c>
      <c r="AM19" s="41">
        <v>46</v>
      </c>
      <c r="AN19" s="45">
        <f t="shared" si="16"/>
        <v>17.482517482517483</v>
      </c>
      <c r="AO19" s="45">
        <f t="shared" si="17"/>
        <v>13.218390804597702</v>
      </c>
      <c r="AP19" s="41">
        <v>689</v>
      </c>
      <c r="AQ19" s="41">
        <v>784</v>
      </c>
      <c r="AR19" s="45">
        <f t="shared" si="18"/>
        <v>8.527227722772277</v>
      </c>
      <c r="AS19" s="45">
        <f t="shared" si="19"/>
        <v>9.019788311090657</v>
      </c>
      <c r="AT19" s="41">
        <v>20</v>
      </c>
      <c r="AU19" s="41">
        <v>66</v>
      </c>
      <c r="AV19" s="45">
        <f t="shared" si="20"/>
        <v>1.5105740181268883</v>
      </c>
      <c r="AW19" s="45">
        <f t="shared" si="21"/>
        <v>4.4959128065395095</v>
      </c>
      <c r="AX19" s="41">
        <f t="shared" si="22"/>
        <v>1860</v>
      </c>
      <c r="AY19" s="41">
        <f t="shared" si="23"/>
        <v>2111</v>
      </c>
      <c r="AZ19" s="45">
        <f t="shared" si="24"/>
        <v>14.514241123683183</v>
      </c>
      <c r="BA19" s="45">
        <f t="shared" si="25"/>
        <v>15.520917579589735</v>
      </c>
      <c r="BB19" s="56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</row>
    <row r="20" spans="1:255" ht="12.75">
      <c r="A20" s="37" t="s">
        <v>81</v>
      </c>
      <c r="B20" s="20" t="s">
        <v>109</v>
      </c>
      <c r="C20" s="41">
        <v>22762</v>
      </c>
      <c r="D20" s="41">
        <v>24543</v>
      </c>
      <c r="E20" s="41">
        <v>1843</v>
      </c>
      <c r="F20" s="41">
        <v>2204</v>
      </c>
      <c r="G20" s="41">
        <v>27225</v>
      </c>
      <c r="H20" s="41">
        <v>31736</v>
      </c>
      <c r="I20" s="41">
        <v>26139</v>
      </c>
      <c r="J20" s="41">
        <v>17940</v>
      </c>
      <c r="K20" s="41">
        <v>77969</v>
      </c>
      <c r="L20" s="41">
        <f t="shared" si="0"/>
        <v>76423</v>
      </c>
      <c r="M20" s="59">
        <f t="shared" si="1"/>
        <v>-1.9828393335812962</v>
      </c>
      <c r="N20" s="41">
        <v>4447</v>
      </c>
      <c r="O20" s="41">
        <v>4426</v>
      </c>
      <c r="P20" s="45">
        <f t="shared" si="2"/>
        <v>19.536947544152536</v>
      </c>
      <c r="Q20" s="45">
        <f t="shared" si="3"/>
        <v>18.03365521737359</v>
      </c>
      <c r="R20" s="41">
        <v>210</v>
      </c>
      <c r="S20" s="41">
        <v>144</v>
      </c>
      <c r="T20" s="45">
        <f t="shared" si="4"/>
        <v>11.394465545306566</v>
      </c>
      <c r="U20" s="45">
        <f t="shared" si="5"/>
        <v>6.533575317604355</v>
      </c>
      <c r="V20" s="41">
        <v>5240</v>
      </c>
      <c r="W20" s="41">
        <v>5917</v>
      </c>
      <c r="X20" s="45">
        <f t="shared" si="6"/>
        <v>19.247015610651975</v>
      </c>
      <c r="Y20" s="45">
        <f t="shared" si="7"/>
        <v>18.644441643559365</v>
      </c>
      <c r="Z20" s="41">
        <v>793</v>
      </c>
      <c r="AA20" s="41">
        <v>1317</v>
      </c>
      <c r="AB20" s="45">
        <f t="shared" si="8"/>
        <v>3.0337809403573206</v>
      </c>
      <c r="AC20" s="45">
        <f t="shared" si="9"/>
        <v>7.34113712374582</v>
      </c>
      <c r="AD20" s="41">
        <f t="shared" si="10"/>
        <v>10690</v>
      </c>
      <c r="AE20" s="41">
        <f t="shared" si="11"/>
        <v>11804</v>
      </c>
      <c r="AF20" s="45">
        <f t="shared" si="12"/>
        <v>13.710577280714132</v>
      </c>
      <c r="AG20" s="45">
        <f t="shared" si="13"/>
        <v>15.445611923112152</v>
      </c>
      <c r="AH20" s="41">
        <v>942</v>
      </c>
      <c r="AI20" s="41">
        <v>1892</v>
      </c>
      <c r="AJ20" s="45">
        <f t="shared" si="14"/>
        <v>21.182819878569823</v>
      </c>
      <c r="AK20" s="45">
        <f t="shared" si="15"/>
        <v>42.747401717126074</v>
      </c>
      <c r="AL20" s="41">
        <v>11</v>
      </c>
      <c r="AM20" s="41">
        <v>7</v>
      </c>
      <c r="AN20" s="45">
        <f t="shared" si="16"/>
        <v>5.238095238095238</v>
      </c>
      <c r="AO20" s="45">
        <f t="shared" si="17"/>
        <v>4.861111111111112</v>
      </c>
      <c r="AP20" s="41">
        <v>741</v>
      </c>
      <c r="AQ20" s="41">
        <v>901</v>
      </c>
      <c r="AR20" s="45">
        <f t="shared" si="18"/>
        <v>14.1412213740458</v>
      </c>
      <c r="AS20" s="45">
        <f t="shared" si="19"/>
        <v>15.22731113740071</v>
      </c>
      <c r="AT20" s="41">
        <v>5</v>
      </c>
      <c r="AU20" s="41">
        <v>8</v>
      </c>
      <c r="AV20" s="45">
        <f t="shared" si="20"/>
        <v>0.6305170239596469</v>
      </c>
      <c r="AW20" s="45">
        <f t="shared" si="21"/>
        <v>0.6074411541381929</v>
      </c>
      <c r="AX20" s="41">
        <f t="shared" si="22"/>
        <v>1699</v>
      </c>
      <c r="AY20" s="41">
        <f t="shared" si="23"/>
        <v>2808</v>
      </c>
      <c r="AZ20" s="45">
        <f t="shared" si="24"/>
        <v>15.893358278765202</v>
      </c>
      <c r="BA20" s="45">
        <f t="shared" si="25"/>
        <v>23.788546255506606</v>
      </c>
      <c r="BB20" s="56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ht="12.75">
      <c r="A21" s="37" t="s">
        <v>82</v>
      </c>
      <c r="B21" s="20" t="s">
        <v>110</v>
      </c>
      <c r="C21" s="41">
        <v>54199</v>
      </c>
      <c r="D21" s="41">
        <v>57749</v>
      </c>
      <c r="E21" s="41">
        <v>3791</v>
      </c>
      <c r="F21" s="41">
        <v>3360</v>
      </c>
      <c r="G21" s="41">
        <v>67250</v>
      </c>
      <c r="H21" s="41">
        <v>82498</v>
      </c>
      <c r="I21" s="41">
        <v>52685</v>
      </c>
      <c r="J21" s="41">
        <v>53792</v>
      </c>
      <c r="K21" s="41">
        <v>177925</v>
      </c>
      <c r="L21" s="41">
        <f t="shared" si="0"/>
        <v>197399</v>
      </c>
      <c r="M21" s="59">
        <f t="shared" si="1"/>
        <v>10.945061121258945</v>
      </c>
      <c r="N21" s="41">
        <v>7091</v>
      </c>
      <c r="O21" s="41">
        <v>6405</v>
      </c>
      <c r="P21" s="45">
        <f t="shared" si="2"/>
        <v>13.083267218952379</v>
      </c>
      <c r="Q21" s="45">
        <f t="shared" si="3"/>
        <v>11.091101144608565</v>
      </c>
      <c r="R21" s="41">
        <v>808</v>
      </c>
      <c r="S21" s="41">
        <v>761</v>
      </c>
      <c r="T21" s="45">
        <f t="shared" si="4"/>
        <v>21.313637562648378</v>
      </c>
      <c r="U21" s="45">
        <f t="shared" si="5"/>
        <v>22.648809523809526</v>
      </c>
      <c r="V21" s="41">
        <v>17491</v>
      </c>
      <c r="W21" s="41">
        <v>17428</v>
      </c>
      <c r="X21" s="45">
        <f t="shared" si="6"/>
        <v>26.0089219330855</v>
      </c>
      <c r="Y21" s="45">
        <f t="shared" si="7"/>
        <v>21.125360614802783</v>
      </c>
      <c r="Z21" s="41">
        <v>4027</v>
      </c>
      <c r="AA21" s="41">
        <v>4918</v>
      </c>
      <c r="AB21" s="45">
        <f t="shared" si="8"/>
        <v>7.643541805067857</v>
      </c>
      <c r="AC21" s="45">
        <f t="shared" si="9"/>
        <v>9.142623438429506</v>
      </c>
      <c r="AD21" s="41">
        <f t="shared" si="10"/>
        <v>29417</v>
      </c>
      <c r="AE21" s="41">
        <f t="shared" si="11"/>
        <v>29512</v>
      </c>
      <c r="AF21" s="45">
        <f t="shared" si="12"/>
        <v>16.533370802304344</v>
      </c>
      <c r="AG21" s="45">
        <f t="shared" si="13"/>
        <v>14.950430346658292</v>
      </c>
      <c r="AH21" s="41">
        <v>2501</v>
      </c>
      <c r="AI21" s="41">
        <v>2727</v>
      </c>
      <c r="AJ21" s="45">
        <f t="shared" si="14"/>
        <v>35.270060640248204</v>
      </c>
      <c r="AK21" s="45">
        <f t="shared" si="15"/>
        <v>42.576112412177984</v>
      </c>
      <c r="AL21" s="41">
        <v>319</v>
      </c>
      <c r="AM21" s="41">
        <v>194</v>
      </c>
      <c r="AN21" s="45">
        <f t="shared" si="16"/>
        <v>39.48019801980198</v>
      </c>
      <c r="AO21" s="45">
        <f t="shared" si="17"/>
        <v>25.492772667542706</v>
      </c>
      <c r="AP21" s="41">
        <v>3569</v>
      </c>
      <c r="AQ21" s="41">
        <v>2657</v>
      </c>
      <c r="AR21" s="45">
        <f t="shared" si="18"/>
        <v>20.404779600937626</v>
      </c>
      <c r="AS21" s="45">
        <f t="shared" si="19"/>
        <v>15.245581822354831</v>
      </c>
      <c r="AT21" s="41">
        <v>87</v>
      </c>
      <c r="AU21" s="41">
        <v>161</v>
      </c>
      <c r="AV21" s="45">
        <f t="shared" si="20"/>
        <v>2.1604171840079465</v>
      </c>
      <c r="AW21" s="45">
        <f t="shared" si="21"/>
        <v>3.2736884912566087</v>
      </c>
      <c r="AX21" s="41">
        <f t="shared" si="22"/>
        <v>6476</v>
      </c>
      <c r="AY21" s="41">
        <f t="shared" si="23"/>
        <v>5739</v>
      </c>
      <c r="AZ21" s="45">
        <f t="shared" si="24"/>
        <v>22.01448142230683</v>
      </c>
      <c r="BA21" s="45">
        <f t="shared" si="25"/>
        <v>19.44632691786392</v>
      </c>
      <c r="BB21" s="56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ht="12.75">
      <c r="A22" s="37" t="s">
        <v>83</v>
      </c>
      <c r="B22" s="20" t="s">
        <v>111</v>
      </c>
      <c r="C22" s="41">
        <v>32281</v>
      </c>
      <c r="D22" s="41">
        <v>32488</v>
      </c>
      <c r="E22" s="41">
        <v>1685</v>
      </c>
      <c r="F22" s="41">
        <v>1224</v>
      </c>
      <c r="G22" s="41">
        <v>39337</v>
      </c>
      <c r="H22" s="41">
        <v>46046</v>
      </c>
      <c r="I22" s="41">
        <v>25008</v>
      </c>
      <c r="J22" s="41">
        <v>25485</v>
      </c>
      <c r="K22" s="41">
        <v>98311</v>
      </c>
      <c r="L22" s="41">
        <f t="shared" si="0"/>
        <v>105243</v>
      </c>
      <c r="M22" s="59">
        <f t="shared" si="1"/>
        <v>7.051092960096028</v>
      </c>
      <c r="N22" s="41">
        <v>4621</v>
      </c>
      <c r="O22" s="41">
        <v>4971</v>
      </c>
      <c r="P22" s="45">
        <f t="shared" si="2"/>
        <v>14.31492209039373</v>
      </c>
      <c r="Q22" s="45">
        <f t="shared" si="3"/>
        <v>15.301034228022656</v>
      </c>
      <c r="R22" s="41">
        <v>363</v>
      </c>
      <c r="S22" s="41">
        <v>315</v>
      </c>
      <c r="T22" s="45">
        <f t="shared" si="4"/>
        <v>21.543026706231455</v>
      </c>
      <c r="U22" s="45">
        <f t="shared" si="5"/>
        <v>25.735294117647058</v>
      </c>
      <c r="V22" s="41">
        <v>10392</v>
      </c>
      <c r="W22" s="41">
        <v>10042</v>
      </c>
      <c r="X22" s="45">
        <f t="shared" si="6"/>
        <v>26.417876299666982</v>
      </c>
      <c r="Y22" s="45">
        <f t="shared" si="7"/>
        <v>21.80862615645224</v>
      </c>
      <c r="Z22" s="41">
        <v>2157</v>
      </c>
      <c r="AA22" s="41">
        <v>2763</v>
      </c>
      <c r="AB22" s="45">
        <f t="shared" si="8"/>
        <v>8.625239923224568</v>
      </c>
      <c r="AC22" s="45">
        <f t="shared" si="9"/>
        <v>10.841671571512654</v>
      </c>
      <c r="AD22" s="41">
        <f t="shared" si="10"/>
        <v>17533</v>
      </c>
      <c r="AE22" s="41">
        <f t="shared" si="11"/>
        <v>18091</v>
      </c>
      <c r="AF22" s="45">
        <f t="shared" si="12"/>
        <v>17.83421997538424</v>
      </c>
      <c r="AG22" s="45">
        <f t="shared" si="13"/>
        <v>17.18974183556151</v>
      </c>
      <c r="AH22" s="41">
        <v>1420</v>
      </c>
      <c r="AI22" s="41">
        <v>1664</v>
      </c>
      <c r="AJ22" s="45">
        <f t="shared" si="14"/>
        <v>30.729279376758278</v>
      </c>
      <c r="AK22" s="45">
        <f t="shared" si="15"/>
        <v>33.47415007040837</v>
      </c>
      <c r="AL22" s="41">
        <v>104</v>
      </c>
      <c r="AM22" s="41">
        <v>52</v>
      </c>
      <c r="AN22" s="45">
        <f t="shared" si="16"/>
        <v>28.650137741046834</v>
      </c>
      <c r="AO22" s="45">
        <f t="shared" si="17"/>
        <v>16.507936507936506</v>
      </c>
      <c r="AP22" s="41">
        <v>1634</v>
      </c>
      <c r="AQ22" s="41">
        <v>1428</v>
      </c>
      <c r="AR22" s="45">
        <f t="shared" si="18"/>
        <v>15.723633564280215</v>
      </c>
      <c r="AS22" s="45">
        <f t="shared" si="19"/>
        <v>14.220274845648278</v>
      </c>
      <c r="AT22" s="41">
        <v>26</v>
      </c>
      <c r="AU22" s="41">
        <v>64</v>
      </c>
      <c r="AV22" s="45">
        <f t="shared" si="20"/>
        <v>1.205377839592026</v>
      </c>
      <c r="AW22" s="45">
        <f t="shared" si="21"/>
        <v>2.316322837495476</v>
      </c>
      <c r="AX22" s="41">
        <f t="shared" si="22"/>
        <v>3184</v>
      </c>
      <c r="AY22" s="41">
        <f t="shared" si="23"/>
        <v>3208</v>
      </c>
      <c r="AZ22" s="45">
        <f t="shared" si="24"/>
        <v>18.160041065419495</v>
      </c>
      <c r="BA22" s="45">
        <f t="shared" si="25"/>
        <v>17.732574208169808</v>
      </c>
      <c r="BB22" s="56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</row>
    <row r="23" spans="1:255" ht="12.75">
      <c r="A23" s="37" t="s">
        <v>84</v>
      </c>
      <c r="B23" s="20" t="s">
        <v>112</v>
      </c>
      <c r="C23" s="41">
        <v>84501</v>
      </c>
      <c r="D23" s="41">
        <v>83719</v>
      </c>
      <c r="E23" s="41">
        <v>2165</v>
      </c>
      <c r="F23" s="41">
        <v>2106</v>
      </c>
      <c r="G23" s="41">
        <v>85338</v>
      </c>
      <c r="H23" s="41">
        <v>98119</v>
      </c>
      <c r="I23" s="41">
        <v>72254</v>
      </c>
      <c r="J23" s="41">
        <v>85256</v>
      </c>
      <c r="K23" s="41">
        <v>244258</v>
      </c>
      <c r="L23" s="41">
        <f t="shared" si="0"/>
        <v>269200</v>
      </c>
      <c r="M23" s="59">
        <f t="shared" si="1"/>
        <v>10.211333917415203</v>
      </c>
      <c r="N23" s="41">
        <v>10892</v>
      </c>
      <c r="O23" s="41">
        <v>10779</v>
      </c>
      <c r="P23" s="45">
        <f t="shared" si="2"/>
        <v>12.889788286529152</v>
      </c>
      <c r="Q23" s="45">
        <f t="shared" si="3"/>
        <v>12.875213511867079</v>
      </c>
      <c r="R23" s="41">
        <v>504</v>
      </c>
      <c r="S23" s="41">
        <v>605</v>
      </c>
      <c r="T23" s="45">
        <f t="shared" si="4"/>
        <v>23.279445727482678</v>
      </c>
      <c r="U23" s="45">
        <f t="shared" si="5"/>
        <v>28.72744539411206</v>
      </c>
      <c r="V23" s="41">
        <v>25847</v>
      </c>
      <c r="W23" s="41">
        <v>25025</v>
      </c>
      <c r="X23" s="45">
        <f t="shared" si="6"/>
        <v>30.287796761114627</v>
      </c>
      <c r="Y23" s="45">
        <f t="shared" si="7"/>
        <v>25.504744239138187</v>
      </c>
      <c r="Z23" s="41">
        <v>5805</v>
      </c>
      <c r="AA23" s="41">
        <v>8078</v>
      </c>
      <c r="AB23" s="45">
        <f t="shared" si="8"/>
        <v>8.034157278489772</v>
      </c>
      <c r="AC23" s="45">
        <f t="shared" si="9"/>
        <v>9.47499296237215</v>
      </c>
      <c r="AD23" s="41">
        <f t="shared" si="10"/>
        <v>43048</v>
      </c>
      <c r="AE23" s="41">
        <f t="shared" si="11"/>
        <v>44487</v>
      </c>
      <c r="AF23" s="45">
        <f t="shared" si="12"/>
        <v>17.62398775065709</v>
      </c>
      <c r="AG23" s="45">
        <f t="shared" si="13"/>
        <v>16.525631500742943</v>
      </c>
      <c r="AH23" s="41">
        <v>4095</v>
      </c>
      <c r="AI23" s="41">
        <v>5001</v>
      </c>
      <c r="AJ23" s="45">
        <f t="shared" si="14"/>
        <v>37.59640102827764</v>
      </c>
      <c r="AK23" s="45">
        <f t="shared" si="15"/>
        <v>46.39576955190648</v>
      </c>
      <c r="AL23" s="41">
        <v>160</v>
      </c>
      <c r="AM23" s="41">
        <v>112</v>
      </c>
      <c r="AN23" s="45">
        <f t="shared" si="16"/>
        <v>31.746031746031743</v>
      </c>
      <c r="AO23" s="45">
        <f t="shared" si="17"/>
        <v>18.512396694214875</v>
      </c>
      <c r="AP23" s="41">
        <v>4823</v>
      </c>
      <c r="AQ23" s="41">
        <v>4476</v>
      </c>
      <c r="AR23" s="45">
        <f t="shared" si="18"/>
        <v>18.65980578016791</v>
      </c>
      <c r="AS23" s="45">
        <f t="shared" si="19"/>
        <v>17.886113886113886</v>
      </c>
      <c r="AT23" s="41">
        <v>53</v>
      </c>
      <c r="AU23" s="41">
        <v>94</v>
      </c>
      <c r="AV23" s="45">
        <f t="shared" si="20"/>
        <v>0.9130060292850991</v>
      </c>
      <c r="AW23" s="45">
        <f t="shared" si="21"/>
        <v>1.163654369893538</v>
      </c>
      <c r="AX23" s="41">
        <f t="shared" si="22"/>
        <v>9131</v>
      </c>
      <c r="AY23" s="41">
        <f t="shared" si="23"/>
        <v>9683</v>
      </c>
      <c r="AZ23" s="45">
        <f t="shared" si="24"/>
        <v>21.21120609552128</v>
      </c>
      <c r="BA23" s="45">
        <f t="shared" si="25"/>
        <v>21.765909141996538</v>
      </c>
      <c r="BB23" s="56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12.75">
      <c r="A24" s="37" t="s">
        <v>85</v>
      </c>
      <c r="B24" s="20" t="s">
        <v>113</v>
      </c>
      <c r="C24" s="41">
        <v>46462</v>
      </c>
      <c r="D24" s="41">
        <v>43483</v>
      </c>
      <c r="E24" s="41">
        <v>1676</v>
      </c>
      <c r="F24" s="41">
        <v>1464</v>
      </c>
      <c r="G24" s="41">
        <v>47172</v>
      </c>
      <c r="H24" s="41">
        <v>63206</v>
      </c>
      <c r="I24" s="41">
        <v>25860</v>
      </c>
      <c r="J24" s="41">
        <v>28134</v>
      </c>
      <c r="K24" s="41">
        <v>121170</v>
      </c>
      <c r="L24" s="41">
        <f t="shared" si="0"/>
        <v>136287</v>
      </c>
      <c r="M24" s="59">
        <f t="shared" si="1"/>
        <v>12.475860361475611</v>
      </c>
      <c r="N24" s="41">
        <v>3508</v>
      </c>
      <c r="O24" s="41">
        <v>3436</v>
      </c>
      <c r="P24" s="45">
        <f t="shared" si="2"/>
        <v>7.550256123283544</v>
      </c>
      <c r="Q24" s="45">
        <f t="shared" si="3"/>
        <v>7.901938688682933</v>
      </c>
      <c r="R24" s="41">
        <v>195</v>
      </c>
      <c r="S24" s="41">
        <v>403</v>
      </c>
      <c r="T24" s="45">
        <f t="shared" si="4"/>
        <v>11.634844868735083</v>
      </c>
      <c r="U24" s="45">
        <f t="shared" si="5"/>
        <v>27.527322404371585</v>
      </c>
      <c r="V24" s="41">
        <v>9438</v>
      </c>
      <c r="W24" s="41">
        <v>11728</v>
      </c>
      <c r="X24" s="45">
        <f t="shared" si="6"/>
        <v>20.007631645891628</v>
      </c>
      <c r="Y24" s="45">
        <f t="shared" si="7"/>
        <v>18.555200455652944</v>
      </c>
      <c r="Z24" s="41">
        <v>1920</v>
      </c>
      <c r="AA24" s="41">
        <v>2532</v>
      </c>
      <c r="AB24" s="45">
        <f t="shared" si="8"/>
        <v>7.424593967517401</v>
      </c>
      <c r="AC24" s="45">
        <f t="shared" si="9"/>
        <v>8.999786734911496</v>
      </c>
      <c r="AD24" s="41">
        <f t="shared" si="10"/>
        <v>15061</v>
      </c>
      <c r="AE24" s="41">
        <f t="shared" si="11"/>
        <v>18099</v>
      </c>
      <c r="AF24" s="45">
        <f t="shared" si="12"/>
        <v>12.429644301394735</v>
      </c>
      <c r="AG24" s="45">
        <f t="shared" si="13"/>
        <v>13.280063395628344</v>
      </c>
      <c r="AH24" s="41">
        <v>463</v>
      </c>
      <c r="AI24" s="41">
        <v>535</v>
      </c>
      <c r="AJ24" s="45">
        <f t="shared" si="14"/>
        <v>13.198403648802737</v>
      </c>
      <c r="AK24" s="45">
        <f t="shared" si="15"/>
        <v>15.570430733410943</v>
      </c>
      <c r="AL24" s="41">
        <v>19</v>
      </c>
      <c r="AM24" s="41">
        <v>10</v>
      </c>
      <c r="AN24" s="45">
        <f t="shared" si="16"/>
        <v>9.743589743589745</v>
      </c>
      <c r="AO24" s="45">
        <f t="shared" si="17"/>
        <v>2.481389578163772</v>
      </c>
      <c r="AP24" s="41">
        <v>527</v>
      </c>
      <c r="AQ24" s="41">
        <v>489</v>
      </c>
      <c r="AR24" s="45">
        <f t="shared" si="18"/>
        <v>5.583810129264675</v>
      </c>
      <c r="AS24" s="45">
        <f t="shared" si="19"/>
        <v>4.169508867667122</v>
      </c>
      <c r="AT24" s="41">
        <v>23</v>
      </c>
      <c r="AU24" s="41">
        <v>21</v>
      </c>
      <c r="AV24" s="45">
        <f t="shared" si="20"/>
        <v>1.1979166666666667</v>
      </c>
      <c r="AW24" s="45">
        <f t="shared" si="21"/>
        <v>0.8293838862559242</v>
      </c>
      <c r="AX24" s="41">
        <f t="shared" si="22"/>
        <v>1032</v>
      </c>
      <c r="AY24" s="41">
        <f t="shared" si="23"/>
        <v>1055</v>
      </c>
      <c r="AZ24" s="45">
        <f t="shared" si="24"/>
        <v>6.852134652413519</v>
      </c>
      <c r="BA24" s="45">
        <f t="shared" si="25"/>
        <v>5.829051328802697</v>
      </c>
      <c r="BB24" s="56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</row>
    <row r="25" spans="1:255" ht="12.75">
      <c r="A25" s="37" t="s">
        <v>86</v>
      </c>
      <c r="B25" s="20" t="s">
        <v>114</v>
      </c>
      <c r="C25" s="41">
        <v>20379</v>
      </c>
      <c r="D25" s="41">
        <v>24474</v>
      </c>
      <c r="E25" s="41">
        <v>1897</v>
      </c>
      <c r="F25" s="41">
        <v>1506</v>
      </c>
      <c r="G25" s="41">
        <v>25439</v>
      </c>
      <c r="H25" s="41">
        <v>30133</v>
      </c>
      <c r="I25" s="41">
        <v>25261</v>
      </c>
      <c r="J25" s="41">
        <v>27160</v>
      </c>
      <c r="K25" s="41">
        <v>72976</v>
      </c>
      <c r="L25" s="41">
        <f t="shared" si="0"/>
        <v>83273</v>
      </c>
      <c r="M25" s="59">
        <f t="shared" si="1"/>
        <v>14.110118395088804</v>
      </c>
      <c r="N25" s="41">
        <v>3035</v>
      </c>
      <c r="O25" s="41">
        <v>2748</v>
      </c>
      <c r="P25" s="45">
        <f t="shared" si="2"/>
        <v>14.892781785171008</v>
      </c>
      <c r="Q25" s="45">
        <f t="shared" si="3"/>
        <v>11.228242216229468</v>
      </c>
      <c r="R25" s="41">
        <v>291</v>
      </c>
      <c r="S25" s="41">
        <v>208</v>
      </c>
      <c r="T25" s="45">
        <f t="shared" si="4"/>
        <v>15.340010542962574</v>
      </c>
      <c r="U25" s="45">
        <f t="shared" si="5"/>
        <v>13.811420982735722</v>
      </c>
      <c r="V25" s="41">
        <v>6258</v>
      </c>
      <c r="W25" s="41">
        <v>5186</v>
      </c>
      <c r="X25" s="45">
        <f t="shared" si="6"/>
        <v>24.600023585832776</v>
      </c>
      <c r="Y25" s="45">
        <f t="shared" si="7"/>
        <v>17.21036737132048</v>
      </c>
      <c r="Z25" s="41">
        <v>2927</v>
      </c>
      <c r="AA25" s="41">
        <v>1967</v>
      </c>
      <c r="AB25" s="45">
        <f t="shared" si="8"/>
        <v>11.587031392264755</v>
      </c>
      <c r="AC25" s="45">
        <f t="shared" si="9"/>
        <v>7.242268041237114</v>
      </c>
      <c r="AD25" s="41">
        <f t="shared" si="10"/>
        <v>12511</v>
      </c>
      <c r="AE25" s="41">
        <f t="shared" si="11"/>
        <v>10109</v>
      </c>
      <c r="AF25" s="45">
        <f t="shared" si="12"/>
        <v>17.14399254549441</v>
      </c>
      <c r="AG25" s="45">
        <f t="shared" si="13"/>
        <v>12.139589062481235</v>
      </c>
      <c r="AH25" s="41">
        <v>916</v>
      </c>
      <c r="AI25" s="41">
        <v>992</v>
      </c>
      <c r="AJ25" s="45">
        <f t="shared" si="14"/>
        <v>30.181219110378915</v>
      </c>
      <c r="AK25" s="45">
        <f t="shared" si="15"/>
        <v>36.098981077147016</v>
      </c>
      <c r="AL25" s="41">
        <v>82</v>
      </c>
      <c r="AM25" s="41">
        <v>12</v>
      </c>
      <c r="AN25" s="45">
        <f t="shared" si="16"/>
        <v>28.1786941580756</v>
      </c>
      <c r="AO25" s="45">
        <f t="shared" si="17"/>
        <v>5.769230769230769</v>
      </c>
      <c r="AP25" s="41">
        <v>1140</v>
      </c>
      <c r="AQ25" s="41">
        <v>323</v>
      </c>
      <c r="AR25" s="45">
        <f t="shared" si="18"/>
        <v>18.21668264621285</v>
      </c>
      <c r="AS25" s="45">
        <f t="shared" si="19"/>
        <v>6.228306980331663</v>
      </c>
      <c r="AT25" s="41">
        <v>443</v>
      </c>
      <c r="AU25" s="41">
        <v>47</v>
      </c>
      <c r="AV25" s="45">
        <f t="shared" si="20"/>
        <v>15.134950461223095</v>
      </c>
      <c r="AW25" s="45">
        <f t="shared" si="21"/>
        <v>2.389425521098119</v>
      </c>
      <c r="AX25" s="41">
        <f t="shared" si="22"/>
        <v>2581</v>
      </c>
      <c r="AY25" s="41">
        <f t="shared" si="23"/>
        <v>1374</v>
      </c>
      <c r="AZ25" s="45">
        <f t="shared" si="24"/>
        <v>20.62984573575254</v>
      </c>
      <c r="BA25" s="45">
        <f t="shared" si="25"/>
        <v>13.59184884756158</v>
      </c>
      <c r="BB25" s="56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</row>
    <row r="26" spans="1:255" ht="12.75">
      <c r="A26" s="37" t="s">
        <v>87</v>
      </c>
      <c r="B26" s="20" t="s">
        <v>115</v>
      </c>
      <c r="C26" s="41">
        <v>31339</v>
      </c>
      <c r="D26" s="41">
        <v>31470</v>
      </c>
      <c r="E26" s="41">
        <v>1139</v>
      </c>
      <c r="F26" s="41">
        <v>1059</v>
      </c>
      <c r="G26" s="41">
        <v>31825</v>
      </c>
      <c r="H26" s="41">
        <v>37525</v>
      </c>
      <c r="I26" s="41">
        <v>20427</v>
      </c>
      <c r="J26" s="41">
        <v>21326</v>
      </c>
      <c r="K26" s="41">
        <v>84730</v>
      </c>
      <c r="L26" s="41">
        <f t="shared" si="0"/>
        <v>91380</v>
      </c>
      <c r="M26" s="59">
        <f t="shared" si="1"/>
        <v>7.848459813525309</v>
      </c>
      <c r="N26" s="41">
        <v>2813</v>
      </c>
      <c r="O26" s="41">
        <v>2495</v>
      </c>
      <c r="P26" s="45">
        <f t="shared" si="2"/>
        <v>8.976036248763522</v>
      </c>
      <c r="Q26" s="45">
        <f t="shared" si="3"/>
        <v>7.928185573562123</v>
      </c>
      <c r="R26" s="41">
        <v>143</v>
      </c>
      <c r="S26" s="41">
        <v>171</v>
      </c>
      <c r="T26" s="45">
        <f t="shared" si="4"/>
        <v>12.554872695346795</v>
      </c>
      <c r="U26" s="45">
        <f t="shared" si="5"/>
        <v>16.147308781869686</v>
      </c>
      <c r="V26" s="41">
        <v>5770</v>
      </c>
      <c r="W26" s="41">
        <v>5776</v>
      </c>
      <c r="X26" s="45">
        <f t="shared" si="6"/>
        <v>18.130400628436764</v>
      </c>
      <c r="Y26" s="45">
        <f t="shared" si="7"/>
        <v>15.39240506329114</v>
      </c>
      <c r="Z26" s="41">
        <v>895</v>
      </c>
      <c r="AA26" s="41">
        <v>1473</v>
      </c>
      <c r="AB26" s="45">
        <f t="shared" si="8"/>
        <v>4.381455916189357</v>
      </c>
      <c r="AC26" s="45">
        <f t="shared" si="9"/>
        <v>6.907061802494607</v>
      </c>
      <c r="AD26" s="41">
        <f t="shared" si="10"/>
        <v>9621</v>
      </c>
      <c r="AE26" s="41">
        <f t="shared" si="11"/>
        <v>9915</v>
      </c>
      <c r="AF26" s="45">
        <f t="shared" si="12"/>
        <v>11.354892009913845</v>
      </c>
      <c r="AG26" s="45">
        <f t="shared" si="13"/>
        <v>10.850295469468154</v>
      </c>
      <c r="AH26" s="41">
        <v>933</v>
      </c>
      <c r="AI26" s="41">
        <v>843</v>
      </c>
      <c r="AJ26" s="45">
        <f t="shared" si="14"/>
        <v>33.16743690010665</v>
      </c>
      <c r="AK26" s="45">
        <f t="shared" si="15"/>
        <v>33.787575150300604</v>
      </c>
      <c r="AL26" s="41">
        <v>14</v>
      </c>
      <c r="AM26" s="41">
        <v>11</v>
      </c>
      <c r="AN26" s="45">
        <f t="shared" si="16"/>
        <v>9.79020979020979</v>
      </c>
      <c r="AO26" s="45">
        <f t="shared" si="17"/>
        <v>6.432748538011696</v>
      </c>
      <c r="AP26" s="41">
        <v>443</v>
      </c>
      <c r="AQ26" s="41">
        <v>412</v>
      </c>
      <c r="AR26" s="45">
        <f t="shared" si="18"/>
        <v>7.677642980935875</v>
      </c>
      <c r="AS26" s="45">
        <f t="shared" si="19"/>
        <v>7.132963988919667</v>
      </c>
      <c r="AT26" s="41">
        <v>4</v>
      </c>
      <c r="AU26" s="41">
        <v>7</v>
      </c>
      <c r="AV26" s="45">
        <f t="shared" si="20"/>
        <v>0.44692737430167595</v>
      </c>
      <c r="AW26" s="45">
        <f t="shared" si="21"/>
        <v>0.47522063815342835</v>
      </c>
      <c r="AX26" s="41">
        <f t="shared" si="22"/>
        <v>1394</v>
      </c>
      <c r="AY26" s="41">
        <f t="shared" si="23"/>
        <v>1273</v>
      </c>
      <c r="AZ26" s="45">
        <f t="shared" si="24"/>
        <v>14.489138343207566</v>
      </c>
      <c r="BA26" s="45">
        <f t="shared" si="25"/>
        <v>12.839132627332326</v>
      </c>
      <c r="BB26" s="56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</row>
    <row r="27" spans="1:255" ht="12.75">
      <c r="A27" s="37" t="s">
        <v>88</v>
      </c>
      <c r="B27" s="20" t="s">
        <v>116</v>
      </c>
      <c r="C27" s="41">
        <v>20785</v>
      </c>
      <c r="D27" s="41">
        <v>19696</v>
      </c>
      <c r="E27" s="41">
        <v>1146</v>
      </c>
      <c r="F27" s="41">
        <v>1202</v>
      </c>
      <c r="G27" s="41">
        <v>19522</v>
      </c>
      <c r="H27" s="41">
        <v>21033</v>
      </c>
      <c r="I27" s="41">
        <v>20531</v>
      </c>
      <c r="J27" s="41">
        <v>23400</v>
      </c>
      <c r="K27" s="41">
        <v>61984</v>
      </c>
      <c r="L27" s="41">
        <f t="shared" si="0"/>
        <v>65331</v>
      </c>
      <c r="M27" s="59">
        <f t="shared" si="1"/>
        <v>5.399780588538988</v>
      </c>
      <c r="N27" s="41">
        <v>2039</v>
      </c>
      <c r="O27" s="41">
        <v>1925</v>
      </c>
      <c r="P27" s="45">
        <f t="shared" si="2"/>
        <v>9.809959105123887</v>
      </c>
      <c r="Q27" s="45">
        <f t="shared" si="3"/>
        <v>9.773558082859465</v>
      </c>
      <c r="R27" s="41">
        <v>148</v>
      </c>
      <c r="S27" s="41">
        <v>265</v>
      </c>
      <c r="T27" s="45">
        <f t="shared" si="4"/>
        <v>12.914485165794066</v>
      </c>
      <c r="U27" s="45">
        <f t="shared" si="5"/>
        <v>22.04658901830283</v>
      </c>
      <c r="V27" s="41">
        <v>3506</v>
      </c>
      <c r="W27" s="41">
        <v>3989</v>
      </c>
      <c r="X27" s="45">
        <f t="shared" si="6"/>
        <v>17.95922548919168</v>
      </c>
      <c r="Y27" s="45">
        <f t="shared" si="7"/>
        <v>18.965435268387772</v>
      </c>
      <c r="Z27" s="41">
        <v>1209</v>
      </c>
      <c r="AA27" s="41">
        <v>1719</v>
      </c>
      <c r="AB27" s="45">
        <f t="shared" si="8"/>
        <v>5.888656178461838</v>
      </c>
      <c r="AC27" s="45">
        <f t="shared" si="9"/>
        <v>7.346153846153847</v>
      </c>
      <c r="AD27" s="41">
        <f t="shared" si="10"/>
        <v>6902</v>
      </c>
      <c r="AE27" s="41">
        <f t="shared" si="11"/>
        <v>7898</v>
      </c>
      <c r="AF27" s="45">
        <f t="shared" si="12"/>
        <v>11.135131646876612</v>
      </c>
      <c r="AG27" s="45">
        <f t="shared" si="13"/>
        <v>12.089207267606495</v>
      </c>
      <c r="AH27" s="41">
        <v>568</v>
      </c>
      <c r="AI27" s="41">
        <v>579</v>
      </c>
      <c r="AJ27" s="45">
        <f t="shared" si="14"/>
        <v>27.856792545365376</v>
      </c>
      <c r="AK27" s="45">
        <f t="shared" si="15"/>
        <v>30.077922077922075</v>
      </c>
      <c r="AL27" s="41">
        <v>9</v>
      </c>
      <c r="AM27" s="41">
        <v>1</v>
      </c>
      <c r="AN27" s="45">
        <f t="shared" si="16"/>
        <v>6.081081081081082</v>
      </c>
      <c r="AO27" s="45">
        <f t="shared" si="17"/>
        <v>0.37735849056603776</v>
      </c>
      <c r="AP27" s="41">
        <v>301</v>
      </c>
      <c r="AQ27" s="41">
        <v>201</v>
      </c>
      <c r="AR27" s="45">
        <f t="shared" si="18"/>
        <v>8.58528237307473</v>
      </c>
      <c r="AS27" s="45">
        <f t="shared" si="19"/>
        <v>5.038856856354976</v>
      </c>
      <c r="AT27" s="41">
        <v>9</v>
      </c>
      <c r="AU27" s="41">
        <v>8</v>
      </c>
      <c r="AV27" s="45">
        <f t="shared" si="20"/>
        <v>0.7444168734491315</v>
      </c>
      <c r="AW27" s="45">
        <f t="shared" si="21"/>
        <v>0.4653868528214078</v>
      </c>
      <c r="AX27" s="41">
        <f t="shared" si="22"/>
        <v>887</v>
      </c>
      <c r="AY27" s="41">
        <f t="shared" si="23"/>
        <v>789</v>
      </c>
      <c r="AZ27" s="45">
        <f t="shared" si="24"/>
        <v>12.851347435525934</v>
      </c>
      <c r="BA27" s="45">
        <f t="shared" si="25"/>
        <v>9.989870853380603</v>
      </c>
      <c r="BB27" s="56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</row>
    <row r="28" spans="1:255" ht="12.75">
      <c r="A28" s="37" t="s">
        <v>89</v>
      </c>
      <c r="B28" s="20" t="s">
        <v>117</v>
      </c>
      <c r="C28" s="41">
        <v>75057</v>
      </c>
      <c r="D28" s="41">
        <v>74445</v>
      </c>
      <c r="E28" s="41">
        <v>3124</v>
      </c>
      <c r="F28" s="41">
        <v>3271</v>
      </c>
      <c r="G28" s="41">
        <v>105921</v>
      </c>
      <c r="H28" s="41">
        <v>133855</v>
      </c>
      <c r="I28" s="41">
        <v>51401</v>
      </c>
      <c r="J28" s="41">
        <v>52834</v>
      </c>
      <c r="K28" s="41">
        <v>235503</v>
      </c>
      <c r="L28" s="41">
        <f t="shared" si="0"/>
        <v>264405</v>
      </c>
      <c r="M28" s="59">
        <f t="shared" si="1"/>
        <v>12.272455127960157</v>
      </c>
      <c r="N28" s="41">
        <v>9415</v>
      </c>
      <c r="O28" s="41">
        <v>9579</v>
      </c>
      <c r="P28" s="45">
        <f t="shared" si="2"/>
        <v>12.543800045298905</v>
      </c>
      <c r="Q28" s="45">
        <f t="shared" si="3"/>
        <v>12.867217408825308</v>
      </c>
      <c r="R28" s="41">
        <v>516</v>
      </c>
      <c r="S28" s="41">
        <v>620</v>
      </c>
      <c r="T28" s="45">
        <f t="shared" si="4"/>
        <v>16.51728553137004</v>
      </c>
      <c r="U28" s="45">
        <f t="shared" si="5"/>
        <v>18.95444818098441</v>
      </c>
      <c r="V28" s="41">
        <v>20831</v>
      </c>
      <c r="W28" s="41">
        <v>25203</v>
      </c>
      <c r="X28" s="45">
        <f t="shared" si="6"/>
        <v>19.666543933686427</v>
      </c>
      <c r="Y28" s="45">
        <f t="shared" si="7"/>
        <v>18.828583168353816</v>
      </c>
      <c r="Z28" s="41">
        <v>3293</v>
      </c>
      <c r="AA28" s="41">
        <v>4709</v>
      </c>
      <c r="AB28" s="45">
        <f t="shared" si="8"/>
        <v>6.4064901461061075</v>
      </c>
      <c r="AC28" s="45">
        <f t="shared" si="9"/>
        <v>8.912821289321272</v>
      </c>
      <c r="AD28" s="41">
        <f t="shared" si="10"/>
        <v>34055</v>
      </c>
      <c r="AE28" s="41">
        <f t="shared" si="11"/>
        <v>40111</v>
      </c>
      <c r="AF28" s="45">
        <f t="shared" si="12"/>
        <v>14.460537657694381</v>
      </c>
      <c r="AG28" s="45">
        <f t="shared" si="13"/>
        <v>15.170288005143625</v>
      </c>
      <c r="AH28" s="41">
        <v>3445</v>
      </c>
      <c r="AI28" s="41">
        <v>3736</v>
      </c>
      <c r="AJ28" s="45">
        <f t="shared" si="14"/>
        <v>36.590546999468934</v>
      </c>
      <c r="AK28" s="45">
        <f t="shared" si="15"/>
        <v>39.00198350558514</v>
      </c>
      <c r="AL28" s="41">
        <v>63</v>
      </c>
      <c r="AM28" s="41">
        <v>53</v>
      </c>
      <c r="AN28" s="45">
        <f t="shared" si="16"/>
        <v>12.209302325581394</v>
      </c>
      <c r="AO28" s="45">
        <f t="shared" si="17"/>
        <v>8.548387096774194</v>
      </c>
      <c r="AP28" s="41">
        <v>2800</v>
      </c>
      <c r="AQ28" s="41">
        <v>3039</v>
      </c>
      <c r="AR28" s="45">
        <f t="shared" si="18"/>
        <v>13.441505448610243</v>
      </c>
      <c r="AS28" s="45">
        <f t="shared" si="19"/>
        <v>12.058088322818712</v>
      </c>
      <c r="AT28" s="41">
        <v>20</v>
      </c>
      <c r="AU28" s="41">
        <v>70</v>
      </c>
      <c r="AV28" s="45">
        <f t="shared" si="20"/>
        <v>0.6073489219556636</v>
      </c>
      <c r="AW28" s="45">
        <f t="shared" si="21"/>
        <v>1.4865151836908048</v>
      </c>
      <c r="AX28" s="41">
        <f t="shared" si="22"/>
        <v>6328</v>
      </c>
      <c r="AY28" s="41">
        <f t="shared" si="23"/>
        <v>6898</v>
      </c>
      <c r="AZ28" s="45">
        <f t="shared" si="24"/>
        <v>18.581706063720453</v>
      </c>
      <c r="BA28" s="45">
        <f t="shared" si="25"/>
        <v>17.19727755478547</v>
      </c>
      <c r="BB28" s="56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</row>
    <row r="29" spans="1:255" ht="12.75">
      <c r="A29" s="37" t="s">
        <v>90</v>
      </c>
      <c r="B29" s="20" t="s">
        <v>118</v>
      </c>
      <c r="C29" s="41">
        <v>31993</v>
      </c>
      <c r="D29" s="41">
        <v>31987</v>
      </c>
      <c r="E29" s="41">
        <v>1347</v>
      </c>
      <c r="F29" s="41">
        <v>1027</v>
      </c>
      <c r="G29" s="41">
        <v>34443</v>
      </c>
      <c r="H29" s="41">
        <v>42798</v>
      </c>
      <c r="I29" s="41">
        <v>32535</v>
      </c>
      <c r="J29" s="41">
        <v>30399</v>
      </c>
      <c r="K29" s="41">
        <v>100318</v>
      </c>
      <c r="L29" s="41">
        <f t="shared" si="0"/>
        <v>106211</v>
      </c>
      <c r="M29" s="59">
        <f t="shared" si="1"/>
        <v>5.87431966347016</v>
      </c>
      <c r="N29" s="41">
        <v>5206</v>
      </c>
      <c r="O29" s="41">
        <v>4896</v>
      </c>
      <c r="P29" s="45">
        <f t="shared" si="2"/>
        <v>16.272309567717937</v>
      </c>
      <c r="Q29" s="45">
        <f t="shared" si="3"/>
        <v>15.306218151123893</v>
      </c>
      <c r="R29" s="41">
        <v>360</v>
      </c>
      <c r="S29" s="41">
        <v>320</v>
      </c>
      <c r="T29" s="45">
        <f t="shared" si="4"/>
        <v>26.7260579064588</v>
      </c>
      <c r="U29" s="45">
        <f t="shared" si="5"/>
        <v>31.158714703018504</v>
      </c>
      <c r="V29" s="41">
        <v>11250</v>
      </c>
      <c r="W29" s="41">
        <v>11038</v>
      </c>
      <c r="X29" s="45">
        <f t="shared" si="6"/>
        <v>32.66266004703423</v>
      </c>
      <c r="Y29" s="45">
        <f t="shared" si="7"/>
        <v>25.79092480957054</v>
      </c>
      <c r="Z29" s="41">
        <v>3560</v>
      </c>
      <c r="AA29" s="41">
        <v>3166</v>
      </c>
      <c r="AB29" s="45">
        <f t="shared" si="8"/>
        <v>10.942062394344552</v>
      </c>
      <c r="AC29" s="45">
        <f t="shared" si="9"/>
        <v>10.414816276851212</v>
      </c>
      <c r="AD29" s="41">
        <f t="shared" si="10"/>
        <v>20376</v>
      </c>
      <c r="AE29" s="41">
        <f t="shared" si="11"/>
        <v>19420</v>
      </c>
      <c r="AF29" s="45">
        <f t="shared" si="12"/>
        <v>20.311409717099625</v>
      </c>
      <c r="AG29" s="45">
        <f t="shared" si="13"/>
        <v>18.284358493941305</v>
      </c>
      <c r="AH29" s="41">
        <v>1973</v>
      </c>
      <c r="AI29" s="41">
        <v>2182</v>
      </c>
      <c r="AJ29" s="45">
        <f t="shared" si="14"/>
        <v>37.89857856319631</v>
      </c>
      <c r="AK29" s="45">
        <f t="shared" si="15"/>
        <v>44.56699346405229</v>
      </c>
      <c r="AL29" s="41">
        <v>149</v>
      </c>
      <c r="AM29" s="41">
        <v>124</v>
      </c>
      <c r="AN29" s="45">
        <f t="shared" si="16"/>
        <v>41.388888888888886</v>
      </c>
      <c r="AO29" s="45">
        <f t="shared" si="17"/>
        <v>38.75</v>
      </c>
      <c r="AP29" s="41">
        <v>2343</v>
      </c>
      <c r="AQ29" s="41">
        <v>1743</v>
      </c>
      <c r="AR29" s="45">
        <f t="shared" si="18"/>
        <v>20.826666666666664</v>
      </c>
      <c r="AS29" s="45">
        <f t="shared" si="19"/>
        <v>15.79090414930241</v>
      </c>
      <c r="AT29" s="41">
        <v>56</v>
      </c>
      <c r="AU29" s="41">
        <v>12</v>
      </c>
      <c r="AV29" s="45">
        <f t="shared" si="20"/>
        <v>1.5730337078651686</v>
      </c>
      <c r="AW29" s="45">
        <f t="shared" si="21"/>
        <v>0.3790271636133923</v>
      </c>
      <c r="AX29" s="41">
        <f t="shared" si="22"/>
        <v>4521</v>
      </c>
      <c r="AY29" s="41">
        <f t="shared" si="23"/>
        <v>4061</v>
      </c>
      <c r="AZ29" s="45">
        <f t="shared" si="24"/>
        <v>22.187868080094226</v>
      </c>
      <c r="BA29" s="45">
        <f t="shared" si="25"/>
        <v>20.911431513903192</v>
      </c>
      <c r="BB29" s="56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ht="12.75">
      <c r="A30" s="37" t="s">
        <v>91</v>
      </c>
      <c r="B30" s="20" t="s">
        <v>119</v>
      </c>
      <c r="C30" s="41">
        <v>32098</v>
      </c>
      <c r="D30" s="41">
        <v>27976</v>
      </c>
      <c r="E30" s="41">
        <v>1686</v>
      </c>
      <c r="F30" s="41">
        <v>1448</v>
      </c>
      <c r="G30" s="41">
        <v>31597</v>
      </c>
      <c r="H30" s="41">
        <v>35668</v>
      </c>
      <c r="I30" s="41">
        <v>24572</v>
      </c>
      <c r="J30" s="41">
        <v>26162</v>
      </c>
      <c r="K30" s="41">
        <v>89953</v>
      </c>
      <c r="L30" s="41">
        <f t="shared" si="0"/>
        <v>91254</v>
      </c>
      <c r="M30" s="59">
        <f t="shared" si="1"/>
        <v>1.4463108512223073</v>
      </c>
      <c r="N30" s="41">
        <v>2490</v>
      </c>
      <c r="O30" s="41">
        <v>2084</v>
      </c>
      <c r="P30" s="45">
        <f t="shared" si="2"/>
        <v>7.757492678671568</v>
      </c>
      <c r="Q30" s="45">
        <f t="shared" si="3"/>
        <v>7.4492422076065195</v>
      </c>
      <c r="R30" s="41">
        <v>238</v>
      </c>
      <c r="S30" s="41">
        <v>332</v>
      </c>
      <c r="T30" s="45">
        <f t="shared" si="4"/>
        <v>14.116251482799525</v>
      </c>
      <c r="U30" s="45">
        <f t="shared" si="5"/>
        <v>22.92817679558011</v>
      </c>
      <c r="V30" s="41">
        <v>7702</v>
      </c>
      <c r="W30" s="41">
        <v>6711</v>
      </c>
      <c r="X30" s="45">
        <f t="shared" si="6"/>
        <v>24.375731873279108</v>
      </c>
      <c r="Y30" s="45">
        <f t="shared" si="7"/>
        <v>18.81518447908489</v>
      </c>
      <c r="Z30" s="41">
        <v>1259</v>
      </c>
      <c r="AA30" s="41">
        <v>1184</v>
      </c>
      <c r="AB30" s="45">
        <f t="shared" si="8"/>
        <v>5.123718053068534</v>
      </c>
      <c r="AC30" s="45">
        <f t="shared" si="9"/>
        <v>4.525647886247229</v>
      </c>
      <c r="AD30" s="41">
        <f t="shared" si="10"/>
        <v>11689</v>
      </c>
      <c r="AE30" s="41">
        <f t="shared" si="11"/>
        <v>10311</v>
      </c>
      <c r="AF30" s="45">
        <f t="shared" si="12"/>
        <v>12.994563827776728</v>
      </c>
      <c r="AG30" s="45">
        <f t="shared" si="13"/>
        <v>11.299230718653428</v>
      </c>
      <c r="AH30" s="41">
        <v>583</v>
      </c>
      <c r="AI30" s="41">
        <v>613</v>
      </c>
      <c r="AJ30" s="45">
        <f t="shared" si="14"/>
        <v>23.413654618473895</v>
      </c>
      <c r="AK30" s="45">
        <f t="shared" si="15"/>
        <v>29.414587332053742</v>
      </c>
      <c r="AL30" s="41">
        <v>23</v>
      </c>
      <c r="AM30" s="41">
        <v>7</v>
      </c>
      <c r="AN30" s="45">
        <f t="shared" si="16"/>
        <v>9.663865546218489</v>
      </c>
      <c r="AO30" s="45">
        <f t="shared" si="17"/>
        <v>2.108433734939759</v>
      </c>
      <c r="AP30" s="41">
        <v>793</v>
      </c>
      <c r="AQ30" s="41">
        <v>598</v>
      </c>
      <c r="AR30" s="45">
        <f t="shared" si="18"/>
        <v>10.296027005972475</v>
      </c>
      <c r="AS30" s="45">
        <f t="shared" si="19"/>
        <v>8.910743555356877</v>
      </c>
      <c r="AT30" s="41">
        <v>7</v>
      </c>
      <c r="AU30" s="41">
        <v>16</v>
      </c>
      <c r="AV30" s="45">
        <f t="shared" si="20"/>
        <v>0.5559968228752978</v>
      </c>
      <c r="AW30" s="45">
        <f t="shared" si="21"/>
        <v>1.3513513513513513</v>
      </c>
      <c r="AX30" s="41">
        <f t="shared" si="22"/>
        <v>1406</v>
      </c>
      <c r="AY30" s="41">
        <f t="shared" si="23"/>
        <v>1234</v>
      </c>
      <c r="AZ30" s="45">
        <f t="shared" si="24"/>
        <v>12.02840277183677</v>
      </c>
      <c r="BA30" s="45">
        <f t="shared" si="25"/>
        <v>11.967801377170012</v>
      </c>
      <c r="BB30" s="56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ht="12.75">
      <c r="A31" s="37" t="s">
        <v>92</v>
      </c>
      <c r="B31" s="20" t="s">
        <v>120</v>
      </c>
      <c r="C31" s="41">
        <v>25627</v>
      </c>
      <c r="D31" s="41">
        <v>23920</v>
      </c>
      <c r="E31" s="41">
        <v>1178</v>
      </c>
      <c r="F31" s="41">
        <v>1030</v>
      </c>
      <c r="G31" s="41">
        <v>30772</v>
      </c>
      <c r="H31" s="41">
        <v>32891</v>
      </c>
      <c r="I31" s="41">
        <v>24836</v>
      </c>
      <c r="J31" s="41">
        <v>26724</v>
      </c>
      <c r="K31" s="41">
        <v>82413</v>
      </c>
      <c r="L31" s="41">
        <f t="shared" si="0"/>
        <v>84565</v>
      </c>
      <c r="M31" s="59">
        <f t="shared" si="1"/>
        <v>2.611238518194938</v>
      </c>
      <c r="N31" s="41">
        <v>4013</v>
      </c>
      <c r="O31" s="41">
        <v>3689</v>
      </c>
      <c r="P31" s="45">
        <f t="shared" si="2"/>
        <v>15.659265618293205</v>
      </c>
      <c r="Q31" s="45">
        <f t="shared" si="3"/>
        <v>15.422240802675585</v>
      </c>
      <c r="R31" s="41">
        <v>258</v>
      </c>
      <c r="S31" s="41">
        <v>220</v>
      </c>
      <c r="T31" s="45">
        <f t="shared" si="4"/>
        <v>21.901528013582343</v>
      </c>
      <c r="U31" s="45">
        <f t="shared" si="5"/>
        <v>21.35922330097087</v>
      </c>
      <c r="V31" s="41">
        <v>7766</v>
      </c>
      <c r="W31" s="41">
        <v>7570</v>
      </c>
      <c r="X31" s="45">
        <f t="shared" si="6"/>
        <v>25.23722864942155</v>
      </c>
      <c r="Y31" s="45">
        <f t="shared" si="7"/>
        <v>23.015414551093006</v>
      </c>
      <c r="Z31" s="41">
        <v>1866</v>
      </c>
      <c r="AA31" s="41">
        <v>2434</v>
      </c>
      <c r="AB31" s="45">
        <f t="shared" si="8"/>
        <v>7.513287163794493</v>
      </c>
      <c r="AC31" s="45">
        <f t="shared" si="9"/>
        <v>9.107917976350846</v>
      </c>
      <c r="AD31" s="41">
        <f t="shared" si="10"/>
        <v>13903</v>
      </c>
      <c r="AE31" s="41">
        <f t="shared" si="11"/>
        <v>13913</v>
      </c>
      <c r="AF31" s="45">
        <f t="shared" si="12"/>
        <v>16.869911300401636</v>
      </c>
      <c r="AG31" s="45">
        <f t="shared" si="13"/>
        <v>16.452433039673625</v>
      </c>
      <c r="AH31" s="41">
        <v>1578</v>
      </c>
      <c r="AI31" s="41">
        <v>1681</v>
      </c>
      <c r="AJ31" s="45">
        <f t="shared" si="14"/>
        <v>39.3222028407675</v>
      </c>
      <c r="AK31" s="45">
        <f t="shared" si="15"/>
        <v>45.567904581187314</v>
      </c>
      <c r="AL31" s="41">
        <v>61</v>
      </c>
      <c r="AM31" s="41">
        <v>50</v>
      </c>
      <c r="AN31" s="45">
        <f t="shared" si="16"/>
        <v>23.643410852713178</v>
      </c>
      <c r="AO31" s="45">
        <f t="shared" si="17"/>
        <v>22.727272727272727</v>
      </c>
      <c r="AP31" s="41">
        <v>1078</v>
      </c>
      <c r="AQ31" s="41">
        <v>1029</v>
      </c>
      <c r="AR31" s="45">
        <f t="shared" si="18"/>
        <v>13.881019830028329</v>
      </c>
      <c r="AS31" s="45">
        <f t="shared" si="19"/>
        <v>13.593130779392338</v>
      </c>
      <c r="AT31" s="41">
        <v>8</v>
      </c>
      <c r="AU31" s="41">
        <v>9</v>
      </c>
      <c r="AV31" s="45">
        <f t="shared" si="20"/>
        <v>0.4287245444801715</v>
      </c>
      <c r="AW31" s="45">
        <f t="shared" si="21"/>
        <v>0.3697617091207888</v>
      </c>
      <c r="AX31" s="41">
        <f t="shared" si="22"/>
        <v>2725</v>
      </c>
      <c r="AY31" s="41">
        <f t="shared" si="23"/>
        <v>2769</v>
      </c>
      <c r="AZ31" s="45">
        <f t="shared" si="24"/>
        <v>19.600086312306697</v>
      </c>
      <c r="BA31" s="45">
        <f t="shared" si="25"/>
        <v>19.902249694530294</v>
      </c>
      <c r="BB31" s="56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ht="12.75">
      <c r="A32" s="37" t="s">
        <v>93</v>
      </c>
      <c r="B32" s="20" t="s">
        <v>121</v>
      </c>
      <c r="C32" s="41">
        <v>11391</v>
      </c>
      <c r="D32" s="41">
        <v>13191</v>
      </c>
      <c r="E32" s="41">
        <v>885</v>
      </c>
      <c r="F32" s="41">
        <v>1070</v>
      </c>
      <c r="G32" s="41">
        <v>17830</v>
      </c>
      <c r="H32" s="41">
        <v>22939</v>
      </c>
      <c r="I32" s="41">
        <v>22503</v>
      </c>
      <c r="J32" s="41">
        <v>24051</v>
      </c>
      <c r="K32" s="41">
        <v>52609</v>
      </c>
      <c r="L32" s="41">
        <f t="shared" si="0"/>
        <v>61251</v>
      </c>
      <c r="M32" s="59">
        <f t="shared" si="1"/>
        <v>16.426847117413374</v>
      </c>
      <c r="N32" s="41">
        <v>918</v>
      </c>
      <c r="O32" s="41">
        <v>933</v>
      </c>
      <c r="P32" s="45">
        <f t="shared" si="2"/>
        <v>8.058993942586252</v>
      </c>
      <c r="Q32" s="45">
        <f t="shared" si="3"/>
        <v>7.073004321128042</v>
      </c>
      <c r="R32" s="41">
        <v>79</v>
      </c>
      <c r="S32" s="41">
        <v>99</v>
      </c>
      <c r="T32" s="45">
        <f t="shared" si="4"/>
        <v>8.926553672316384</v>
      </c>
      <c r="U32" s="45">
        <f t="shared" si="5"/>
        <v>9.25233644859813</v>
      </c>
      <c r="V32" s="41">
        <v>3054</v>
      </c>
      <c r="W32" s="41">
        <v>2839</v>
      </c>
      <c r="X32" s="45">
        <f t="shared" si="6"/>
        <v>17.128435221536737</v>
      </c>
      <c r="Y32" s="45">
        <f t="shared" si="7"/>
        <v>12.376302367147654</v>
      </c>
      <c r="Z32" s="41">
        <v>1260</v>
      </c>
      <c r="AA32" s="41">
        <v>1644</v>
      </c>
      <c r="AB32" s="45">
        <f t="shared" si="8"/>
        <v>5.599253432875616</v>
      </c>
      <c r="AC32" s="45">
        <f t="shared" si="9"/>
        <v>6.835474616440066</v>
      </c>
      <c r="AD32" s="41">
        <f t="shared" si="10"/>
        <v>5311</v>
      </c>
      <c r="AE32" s="41">
        <f t="shared" si="11"/>
        <v>5515</v>
      </c>
      <c r="AF32" s="45">
        <f t="shared" si="12"/>
        <v>10.095230854036382</v>
      </c>
      <c r="AG32" s="45">
        <f t="shared" si="13"/>
        <v>9.003934629638701</v>
      </c>
      <c r="AH32" s="41">
        <v>174</v>
      </c>
      <c r="AI32" s="41">
        <v>194</v>
      </c>
      <c r="AJ32" s="45">
        <f t="shared" si="14"/>
        <v>18.954248366013072</v>
      </c>
      <c r="AK32" s="45">
        <f t="shared" si="15"/>
        <v>20.79314040728832</v>
      </c>
      <c r="AL32" s="41">
        <v>21</v>
      </c>
      <c r="AM32" s="41">
        <v>5</v>
      </c>
      <c r="AN32" s="45">
        <f t="shared" si="16"/>
        <v>26.582278481012654</v>
      </c>
      <c r="AO32" s="45">
        <f t="shared" si="17"/>
        <v>5.05050505050505</v>
      </c>
      <c r="AP32" s="41">
        <v>136</v>
      </c>
      <c r="AQ32" s="41">
        <v>106</v>
      </c>
      <c r="AR32" s="45">
        <f t="shared" si="18"/>
        <v>4.453176162409954</v>
      </c>
      <c r="AS32" s="45">
        <f t="shared" si="19"/>
        <v>3.7337090524832686</v>
      </c>
      <c r="AT32" s="41">
        <v>683</v>
      </c>
      <c r="AU32" s="41">
        <v>683</v>
      </c>
      <c r="AV32" s="45">
        <f t="shared" si="20"/>
        <v>54.2063492063492</v>
      </c>
      <c r="AW32" s="45">
        <f t="shared" si="21"/>
        <v>41.545012165450125</v>
      </c>
      <c r="AX32" s="41">
        <f t="shared" si="22"/>
        <v>1014</v>
      </c>
      <c r="AY32" s="41">
        <f t="shared" si="23"/>
        <v>988</v>
      </c>
      <c r="AZ32" s="45">
        <f t="shared" si="24"/>
        <v>19.092449632837507</v>
      </c>
      <c r="BA32" s="45">
        <f t="shared" si="25"/>
        <v>17.914777878513146</v>
      </c>
      <c r="BB32" s="56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</row>
    <row r="33" spans="1:255" ht="12.75">
      <c r="A33" s="37" t="s">
        <v>94</v>
      </c>
      <c r="B33" s="20" t="s">
        <v>122</v>
      </c>
      <c r="C33" s="41">
        <v>20220</v>
      </c>
      <c r="D33" s="41">
        <v>20664</v>
      </c>
      <c r="E33" s="41">
        <v>1150</v>
      </c>
      <c r="F33" s="41">
        <v>953</v>
      </c>
      <c r="G33" s="41">
        <v>30368</v>
      </c>
      <c r="H33" s="41">
        <v>35019</v>
      </c>
      <c r="I33" s="41">
        <v>20243</v>
      </c>
      <c r="J33" s="41">
        <v>23987</v>
      </c>
      <c r="K33" s="41">
        <v>71981</v>
      </c>
      <c r="L33" s="41">
        <f t="shared" si="0"/>
        <v>80623</v>
      </c>
      <c r="M33" s="59">
        <f t="shared" si="1"/>
        <v>12.005946013531357</v>
      </c>
      <c r="N33" s="41">
        <v>1442</v>
      </c>
      <c r="O33" s="41">
        <v>1339</v>
      </c>
      <c r="P33" s="45">
        <f t="shared" si="2"/>
        <v>7.131552917903067</v>
      </c>
      <c r="Q33" s="45">
        <f t="shared" si="3"/>
        <v>6.479868370112272</v>
      </c>
      <c r="R33" s="41">
        <v>93</v>
      </c>
      <c r="S33" s="41">
        <v>98</v>
      </c>
      <c r="T33" s="45">
        <f t="shared" si="4"/>
        <v>8.08695652173913</v>
      </c>
      <c r="U33" s="45">
        <f t="shared" si="5"/>
        <v>10.283315844700944</v>
      </c>
      <c r="V33" s="41">
        <v>4605</v>
      </c>
      <c r="W33" s="41">
        <v>4837</v>
      </c>
      <c r="X33" s="45">
        <f t="shared" si="6"/>
        <v>15.163988408851422</v>
      </c>
      <c r="Y33" s="45">
        <f t="shared" si="7"/>
        <v>13.812501784745423</v>
      </c>
      <c r="Z33" s="41">
        <v>1216</v>
      </c>
      <c r="AA33" s="41">
        <v>1584</v>
      </c>
      <c r="AB33" s="45">
        <f t="shared" si="8"/>
        <v>6.007014770537963</v>
      </c>
      <c r="AC33" s="45">
        <f t="shared" si="9"/>
        <v>6.6035769375078175</v>
      </c>
      <c r="AD33" s="41">
        <f t="shared" si="10"/>
        <v>7356</v>
      </c>
      <c r="AE33" s="41">
        <f t="shared" si="11"/>
        <v>7858</v>
      </c>
      <c r="AF33" s="45">
        <f t="shared" si="12"/>
        <v>10.219363443130826</v>
      </c>
      <c r="AG33" s="45">
        <f t="shared" si="13"/>
        <v>9.746598365230765</v>
      </c>
      <c r="AH33" s="41">
        <v>262</v>
      </c>
      <c r="AI33" s="41">
        <v>271</v>
      </c>
      <c r="AJ33" s="45">
        <f t="shared" si="14"/>
        <v>18.169209431345354</v>
      </c>
      <c r="AK33" s="45">
        <f t="shared" si="15"/>
        <v>20.238984316654218</v>
      </c>
      <c r="AL33" s="41"/>
      <c r="AM33" s="41">
        <v>1</v>
      </c>
      <c r="AN33" s="45">
        <f t="shared" si="16"/>
        <v>0</v>
      </c>
      <c r="AO33" s="45">
        <f t="shared" si="17"/>
        <v>1.0204081632653061</v>
      </c>
      <c r="AP33" s="41">
        <v>160</v>
      </c>
      <c r="AQ33" s="41">
        <v>129</v>
      </c>
      <c r="AR33" s="45">
        <f t="shared" si="18"/>
        <v>3.474484256243214</v>
      </c>
      <c r="AS33" s="45">
        <f t="shared" si="19"/>
        <v>2.666942319619599</v>
      </c>
      <c r="AT33" s="41">
        <v>1</v>
      </c>
      <c r="AU33" s="41">
        <v>1</v>
      </c>
      <c r="AV33" s="45">
        <f t="shared" si="20"/>
        <v>0.08223684210526315</v>
      </c>
      <c r="AW33" s="45">
        <f t="shared" si="21"/>
        <v>0.06313131313131314</v>
      </c>
      <c r="AX33" s="41">
        <f t="shared" si="22"/>
        <v>423</v>
      </c>
      <c r="AY33" s="41">
        <f t="shared" si="23"/>
        <v>402</v>
      </c>
      <c r="AZ33" s="45">
        <f t="shared" si="24"/>
        <v>5.750407830342578</v>
      </c>
      <c r="BA33" s="45">
        <f t="shared" si="25"/>
        <v>5.1158055484856195</v>
      </c>
      <c r="BB33" s="56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</row>
    <row r="34" spans="1:255" ht="12.75">
      <c r="A34" s="37" t="s">
        <v>95</v>
      </c>
      <c r="B34" s="20" t="s">
        <v>123</v>
      </c>
      <c r="C34" s="41">
        <v>144602</v>
      </c>
      <c r="D34" s="41">
        <v>162338</v>
      </c>
      <c r="E34" s="41">
        <v>5833</v>
      </c>
      <c r="F34" s="41">
        <v>5961</v>
      </c>
      <c r="G34" s="41">
        <v>118697</v>
      </c>
      <c r="H34" s="41">
        <v>144006</v>
      </c>
      <c r="I34" s="41">
        <v>94542</v>
      </c>
      <c r="J34" s="41">
        <v>108328</v>
      </c>
      <c r="K34" s="41">
        <v>363674</v>
      </c>
      <c r="L34" s="41">
        <f t="shared" si="0"/>
        <v>420633</v>
      </c>
      <c r="M34" s="59">
        <f t="shared" si="1"/>
        <v>15.662103972238882</v>
      </c>
      <c r="N34" s="43">
        <v>20158</v>
      </c>
      <c r="O34" s="41">
        <v>18993</v>
      </c>
      <c r="P34" s="45">
        <f t="shared" si="2"/>
        <v>13.940332775480282</v>
      </c>
      <c r="Q34" s="45">
        <f t="shared" si="3"/>
        <v>11.699663664699578</v>
      </c>
      <c r="R34" s="41">
        <v>2257</v>
      </c>
      <c r="S34" s="41">
        <v>2788</v>
      </c>
      <c r="T34" s="45">
        <f t="shared" si="4"/>
        <v>38.69363963655066</v>
      </c>
      <c r="U34" s="45">
        <f t="shared" si="5"/>
        <v>46.77067606106358</v>
      </c>
      <c r="V34" s="41">
        <v>47824</v>
      </c>
      <c r="W34" s="41">
        <v>52310</v>
      </c>
      <c r="X34" s="45">
        <f t="shared" si="6"/>
        <v>40.29082453642468</v>
      </c>
      <c r="Y34" s="45">
        <f t="shared" si="7"/>
        <v>36.32487535241587</v>
      </c>
      <c r="Z34" s="41">
        <v>12706</v>
      </c>
      <c r="AA34" s="41">
        <v>14522</v>
      </c>
      <c r="AB34" s="45">
        <f t="shared" si="8"/>
        <v>13.439529521270972</v>
      </c>
      <c r="AC34" s="45">
        <f t="shared" si="9"/>
        <v>13.405583044088324</v>
      </c>
      <c r="AD34" s="41">
        <f t="shared" si="10"/>
        <v>82945</v>
      </c>
      <c r="AE34" s="41">
        <f t="shared" si="11"/>
        <v>88613</v>
      </c>
      <c r="AF34" s="45">
        <f t="shared" si="12"/>
        <v>22.807514422257295</v>
      </c>
      <c r="AG34" s="45">
        <f t="shared" si="13"/>
        <v>21.066582983265697</v>
      </c>
      <c r="AH34" s="41">
        <v>5173</v>
      </c>
      <c r="AI34" s="41">
        <v>8417</v>
      </c>
      <c r="AJ34" s="45">
        <f t="shared" si="14"/>
        <v>25.66226808215101</v>
      </c>
      <c r="AK34" s="45">
        <f t="shared" si="15"/>
        <v>44.31632706786711</v>
      </c>
      <c r="AL34" s="41">
        <v>675</v>
      </c>
      <c r="AM34" s="41">
        <v>869</v>
      </c>
      <c r="AN34" s="45">
        <f t="shared" si="16"/>
        <v>29.906956136464334</v>
      </c>
      <c r="AO34" s="45">
        <f t="shared" si="17"/>
        <v>31.16929698708752</v>
      </c>
      <c r="AP34" s="41">
        <v>11326</v>
      </c>
      <c r="AQ34" s="41">
        <v>12736</v>
      </c>
      <c r="AR34" s="45">
        <f t="shared" si="18"/>
        <v>23.682669789227166</v>
      </c>
      <c r="AS34" s="45">
        <f t="shared" si="19"/>
        <v>24.34716115465494</v>
      </c>
      <c r="AT34" s="41">
        <v>1741</v>
      </c>
      <c r="AU34" s="41">
        <v>1796</v>
      </c>
      <c r="AV34" s="45">
        <f t="shared" si="20"/>
        <v>13.702187942704233</v>
      </c>
      <c r="AW34" s="45">
        <f t="shared" si="21"/>
        <v>12.367442501032915</v>
      </c>
      <c r="AX34" s="41">
        <f t="shared" si="22"/>
        <v>18915</v>
      </c>
      <c r="AY34" s="41">
        <f t="shared" si="23"/>
        <v>23818</v>
      </c>
      <c r="AZ34" s="45">
        <f t="shared" si="24"/>
        <v>22.804267888359757</v>
      </c>
      <c r="BA34" s="45">
        <f t="shared" si="25"/>
        <v>26.87867468655841</v>
      </c>
      <c r="BB34" s="56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ht="12.75">
      <c r="A35" s="37" t="s">
        <v>96</v>
      </c>
      <c r="B35" s="39" t="s">
        <v>124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5"/>
      <c r="Q35" s="45"/>
      <c r="R35" s="41"/>
      <c r="S35" s="41"/>
      <c r="T35" s="45"/>
      <c r="U35" s="45"/>
      <c r="V35" s="41"/>
      <c r="W35" s="41"/>
      <c r="X35" s="45"/>
      <c r="Y35" s="45"/>
      <c r="Z35" s="41"/>
      <c r="AA35" s="41"/>
      <c r="AB35" s="45"/>
      <c r="AC35" s="45"/>
      <c r="AD35" s="41"/>
      <c r="AE35" s="41"/>
      <c r="AF35" s="45"/>
      <c r="AG35" s="45"/>
      <c r="AH35" s="41"/>
      <c r="AI35" s="41"/>
      <c r="AJ35" s="45"/>
      <c r="AK35" s="45"/>
      <c r="AL35" s="41"/>
      <c r="AM35" s="41"/>
      <c r="AN35" s="45"/>
      <c r="AO35" s="45"/>
      <c r="AP35" s="41"/>
      <c r="AQ35" s="41"/>
      <c r="AR35" s="45"/>
      <c r="AS35" s="45"/>
      <c r="AT35" s="41"/>
      <c r="AU35" s="41"/>
      <c r="AV35" s="45"/>
      <c r="AW35" s="45"/>
      <c r="AX35" s="41"/>
      <c r="AY35" s="41"/>
      <c r="AZ35" s="45"/>
      <c r="BA35" s="45"/>
      <c r="BB35" s="56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</row>
    <row r="36" spans="1:93" ht="12.75">
      <c r="A36" s="38"/>
      <c r="B36" s="40" t="s">
        <v>52</v>
      </c>
      <c r="C36" s="58">
        <f aca="true" t="shared" si="26" ref="C36:L36">SUM(C9:C35)</f>
        <v>1059321</v>
      </c>
      <c r="D36" s="58">
        <f t="shared" si="26"/>
        <v>1079113</v>
      </c>
      <c r="E36" s="58">
        <f t="shared" si="26"/>
        <v>52720</v>
      </c>
      <c r="F36" s="58">
        <f t="shared" si="26"/>
        <v>48366</v>
      </c>
      <c r="G36" s="58">
        <f t="shared" si="26"/>
        <v>1212635</v>
      </c>
      <c r="H36" s="58">
        <f t="shared" si="26"/>
        <v>1477533</v>
      </c>
      <c r="I36" s="58">
        <f t="shared" si="26"/>
        <v>908752</v>
      </c>
      <c r="J36" s="58">
        <f t="shared" si="26"/>
        <v>980201</v>
      </c>
      <c r="K36" s="58">
        <f t="shared" si="26"/>
        <v>3233428</v>
      </c>
      <c r="L36" s="58">
        <f t="shared" si="26"/>
        <v>3585213</v>
      </c>
      <c r="M36" s="60">
        <f>L36/K36*100-100</f>
        <v>10.879629915990094</v>
      </c>
      <c r="N36" s="58">
        <f>N9+N10+N11+N12+N13+N14+N15+N16+N17+N18+N19+N20+N21+N22+N23+N24+N25+N26+N27+N28+N29+N30+N31+N32+N33+N34+N35</f>
        <v>138025</v>
      </c>
      <c r="O36" s="58">
        <f>O9+O10+O11+O12+O13+O14+O15+O16+O17+O18+O19+O20+O21+O22+O23+O24+O25+O26+O27+O28+O29+O30+O31+O32+O33+O34+O35</f>
        <v>133718</v>
      </c>
      <c r="P36" s="61">
        <f>N36/C36*100</f>
        <v>13.029572716862972</v>
      </c>
      <c r="Q36" s="61">
        <f>O36/D36*100</f>
        <v>12.39147336747866</v>
      </c>
      <c r="R36" s="58">
        <f>R9+R10+R11+R12+R13+R14+R15+R16+R17+R18+R19+R20+R21+R22+R23+R24+R25+R26+R27+R28+R29+R30+R31+R32+R33+R34+R35</f>
        <v>10799</v>
      </c>
      <c r="S36" s="58">
        <f>S9+S10+S11+S12+S13+S14+S15+S16+S17+S18+S19+S20+S21+S22+S23+S24+S25+S26+S27+S28+S29+S30+S31+S32+S33+S34+S35</f>
        <v>11627</v>
      </c>
      <c r="T36" s="61">
        <f>R36/E36*100</f>
        <v>20.48368740515933</v>
      </c>
      <c r="U36" s="61">
        <f>S36/F36*100</f>
        <v>24.039614605301246</v>
      </c>
      <c r="V36" s="58">
        <f>V9+V10+V11+V12+V13+V14+V15+V16+V17+V18+V19+V20+V21+V22+V23+V24+V25+V26+V27+V28+V29+V30+V31+V32+V33+V34+V35</f>
        <v>314559</v>
      </c>
      <c r="W36" s="58">
        <f>W9+W10+W11+W12+W13+W14+W15+W16+W17+W18+W19+W20+W21+W22+W23+W24+W25+W26+W27+W28+W29+W30+W31+W32+W33+W34+W35</f>
        <v>337465</v>
      </c>
      <c r="X36" s="61">
        <f>V36/G36*100</f>
        <v>25.940122130731837</v>
      </c>
      <c r="Y36" s="61">
        <f>W36/H36*100</f>
        <v>22.839760600947663</v>
      </c>
      <c r="Z36" s="58">
        <f>Z9+Z10+Z11+Z12+Z13+Z14+Z15+Z16+Z17+Z18+Z19+Z20+Z21+Z22+Z23+Z24+Z25+Z26+Z27+Z28+Z29+Z30+Z31+Z32+Z33+Z34+Z35</f>
        <v>75368</v>
      </c>
      <c r="AA36" s="58">
        <f>AA9+AA10+AA11+AA12+AA13+AA14+AA15+AA16+AA17+AA18+AA19+AA20+AA21+AA22+AA23+AA24+AA25+AA26+AA27+AA28+AA29+AA30+AA31+AA32+AA33+AA34+AA35</f>
        <v>97342</v>
      </c>
      <c r="AB36" s="61">
        <f>Z36/I36*100</f>
        <v>8.293571843583287</v>
      </c>
      <c r="AC36" s="61">
        <f>AA36/J36*100</f>
        <v>9.930820311344306</v>
      </c>
      <c r="AD36" s="62">
        <f>N36+R36+V36+Z36</f>
        <v>538751</v>
      </c>
      <c r="AE36" s="62">
        <f>O36+S36+W36+AA36</f>
        <v>580152</v>
      </c>
      <c r="AF36" s="61">
        <f>AD36/K36*100</f>
        <v>16.66191422849063</v>
      </c>
      <c r="AG36" s="61">
        <f>AE36/L36*100</f>
        <v>16.18180007715023</v>
      </c>
      <c r="AH36" s="58">
        <f>AH9+AH10+AH11+AH12+AH13+AH14+AH15+AH16+AH17+AH18+AH19+AH20+AH21+AH22+AH23+AH24+AH25+AH26+AH27+AH28+AH29+AH30+AH31+AH32+AH33+AH34+AH35</f>
        <v>43210</v>
      </c>
      <c r="AI36" s="58">
        <f>AI9+AI10+AI11+AI12+AI13+AI14+AI15+AI16+AI17+AI18+AI19+AI20+AI21+AI22+AI23+AI24+AI25+AI26+AI27+AI28+AI29+AI30+AI31+AI32+AI33+AI34+AI35</f>
        <v>52322</v>
      </c>
      <c r="AJ36" s="61">
        <f>AH36/N36*100</f>
        <v>31.305922840065204</v>
      </c>
      <c r="AK36" s="61">
        <f>AI36/O36*100</f>
        <v>39.12861394875783</v>
      </c>
      <c r="AL36" s="58">
        <f>AL9+AL10+AL11+AL12+AL13+AL14+AL15+AL16+AL17+AL18+AL19+AL20+AL21+AL22+AL23+AL24+AL25+AL26+AL27+AL28+AL29+AL30+AL31+AL32+AL33+AL34+AL35</f>
        <v>2929</v>
      </c>
      <c r="AM36" s="58">
        <f>AM9+AM10+AM11+AM12+AM13+AM14+AM15+AM16+AM17+AM18+AM19+AM20+AM21+AM22+AM23+AM24+AM25+AM26+AM27+AM28+AM29+AM30+AM31+AM32+AM33+AM34+AM35</f>
        <v>2203</v>
      </c>
      <c r="AN36" s="61">
        <f>AL36/R36*100</f>
        <v>27.12288174831003</v>
      </c>
      <c r="AO36" s="61">
        <f>AM36/S36*100</f>
        <v>18.947277887675238</v>
      </c>
      <c r="AP36" s="58">
        <f>AP9+AP10+AP11+AP12+AP13+AP14+AP15+AP16+AP17+AP18+AP19+AP20+AP21+AP22+AP23+AP24+AP25+AP26+AP27+AP28+AP29+AP30+AP31+AP32+AP33+AP34+AP35</f>
        <v>48620</v>
      </c>
      <c r="AQ36" s="58">
        <f>AQ9+AQ10+AQ11+AQ12+AQ13+AQ14+AQ15+AQ16+AQ17+AQ18+AQ19+AQ20+AQ21+AQ22+AQ23+AQ24+AQ25+AQ26+AQ27+AQ28+AQ29+AQ30+AQ31+AQ32+AQ33+AQ34+AQ35</f>
        <v>46603</v>
      </c>
      <c r="AR36" s="61">
        <f>AP36/V36*100</f>
        <v>15.456559818666769</v>
      </c>
      <c r="AS36" s="61">
        <f>AQ36/W36*100</f>
        <v>13.809728416280207</v>
      </c>
      <c r="AT36" s="58">
        <f>AT9+AT10+AT11+AT12+AT13+AT14+AT15+AT16+AT17+AT18+AT19+AT20+AT21+AT22+AT23+AT24+AT25+AT26+AT27+AT28+AT29+AT30+AT31+AT32+AT33+AT34+AT35</f>
        <v>4348</v>
      </c>
      <c r="AU36" s="58">
        <f>AU9+AU10+AU11+AU12+AU13+AU14+AU15+AU16+AU17+AU18+AU19+AU20+AU21+AU22+AU23+AU24+AU25+AU26+AU27+AU28+AU29+AU30+AU31+AU32+AU33+AU34+AU35</f>
        <v>5170</v>
      </c>
      <c r="AV36" s="61">
        <f>AT36/Z36*100</f>
        <v>5.769026642606942</v>
      </c>
      <c r="AW36" s="61">
        <f>AU36/AA36*100</f>
        <v>5.311170923136981</v>
      </c>
      <c r="AX36" s="62">
        <f>AH36+AL36+AP36+AT36</f>
        <v>99107</v>
      </c>
      <c r="AY36" s="62">
        <f>AI36+AM36+AQ36+AU36</f>
        <v>106298</v>
      </c>
      <c r="AZ36" s="61">
        <f>AX36/AD36*100</f>
        <v>18.395696713323968</v>
      </c>
      <c r="BA36" s="61">
        <f>AY36/AE36*100</f>
        <v>18.322439636509053</v>
      </c>
      <c r="BB36" s="56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</row>
    <row r="37" spans="1:5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9" spans="23:27" ht="12.75" customHeight="1">
      <c r="W39" s="51"/>
      <c r="X39" s="51"/>
      <c r="Y39" s="51"/>
      <c r="Z39" s="51"/>
      <c r="AA39" s="51"/>
    </row>
  </sheetData>
  <sheetProtection/>
  <mergeCells count="54">
    <mergeCell ref="AZ6:BA6"/>
    <mergeCell ref="AX5:BA5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X6:Y6"/>
    <mergeCell ref="Z6:AA6"/>
    <mergeCell ref="AB6:AC6"/>
    <mergeCell ref="AD6:AE6"/>
    <mergeCell ref="AF6:AG6"/>
    <mergeCell ref="Z5:AC5"/>
    <mergeCell ref="V5:Y5"/>
    <mergeCell ref="L6:L7"/>
    <mergeCell ref="M6:M7"/>
    <mergeCell ref="N6:O6"/>
    <mergeCell ref="P6:Q6"/>
    <mergeCell ref="R6:S6"/>
    <mergeCell ref="T6:U6"/>
    <mergeCell ref="AD5:AG5"/>
    <mergeCell ref="K5:M5"/>
    <mergeCell ref="C4:M4"/>
    <mergeCell ref="N5:Q5"/>
    <mergeCell ref="C6:C7"/>
    <mergeCell ref="D6:D7"/>
    <mergeCell ref="E6:E7"/>
    <mergeCell ref="F6:F7"/>
    <mergeCell ref="R5:U5"/>
    <mergeCell ref="V6:W6"/>
    <mergeCell ref="N4:AG4"/>
    <mergeCell ref="C5:D5"/>
    <mergeCell ref="E5:F5"/>
    <mergeCell ref="G5:H5"/>
    <mergeCell ref="I5:J5"/>
    <mergeCell ref="AH4:BA4"/>
    <mergeCell ref="AH5:AK5"/>
    <mergeCell ref="AL5:AO5"/>
    <mergeCell ref="AP5:AS5"/>
    <mergeCell ref="AT5:AW5"/>
    <mergeCell ref="AZ1:BA1"/>
    <mergeCell ref="A2:B2"/>
    <mergeCell ref="C2:L2"/>
    <mergeCell ref="A4:A7"/>
    <mergeCell ref="B4:B7"/>
    <mergeCell ref="G6:G7"/>
    <mergeCell ref="H6:H7"/>
    <mergeCell ref="I6:I7"/>
    <mergeCell ref="J6:J7"/>
    <mergeCell ref="K6:K7"/>
  </mergeCells>
  <printOptions/>
  <pageMargins left="0.31496062992125984" right="0.5118110236220472" top="0.2755905511811024" bottom="0.1968503937007874" header="0.31496062992125984" footer="0.31496062992125984"/>
  <pageSetup fitToWidth="0" horizontalDpi="600" verticalDpi="600" orientation="landscape" paperSize="9" scale="79" r:id="rId1"/>
  <colBreaks count="2" manualBreakCount="2">
    <brk id="13" max="36" man="1"/>
    <brk id="33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K36"/>
  <sheetViews>
    <sheetView view="pageBreakPreview" zoomScale="60" zoomScalePageLayoutView="0" workbookViewId="0" topLeftCell="A1">
      <selection activeCell="AX23" sqref="AX23"/>
    </sheetView>
  </sheetViews>
  <sheetFormatPr defaultColWidth="9.140625" defaultRowHeight="12.75"/>
  <cols>
    <col min="1" max="1" width="3.28125" style="0" customWidth="1"/>
    <col min="2" max="2" width="25.57421875" style="0" customWidth="1"/>
    <col min="3" max="11" width="8.421875" style="0" customWidth="1"/>
    <col min="12" max="43" width="7.421875" style="0" customWidth="1"/>
  </cols>
  <sheetData>
    <row r="1" spans="11:43" ht="12.75" customHeight="1">
      <c r="K1" s="33"/>
      <c r="R1" s="33" t="s">
        <v>136</v>
      </c>
      <c r="AA1" s="33"/>
      <c r="AP1" s="286" t="s">
        <v>136</v>
      </c>
      <c r="AQ1" s="286"/>
    </row>
    <row r="2" spans="1:19" ht="43.5" customHeight="1">
      <c r="A2" s="287"/>
      <c r="B2" s="287"/>
      <c r="C2" s="290" t="s">
        <v>4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43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5" ht="34.5" customHeight="1">
      <c r="A4" s="288" t="s">
        <v>28</v>
      </c>
      <c r="B4" s="251" t="s">
        <v>97</v>
      </c>
      <c r="C4" s="259" t="s">
        <v>125</v>
      </c>
      <c r="D4" s="260"/>
      <c r="E4" s="260"/>
      <c r="F4" s="260"/>
      <c r="G4" s="260"/>
      <c r="H4" s="260"/>
      <c r="I4" s="260"/>
      <c r="J4" s="260"/>
      <c r="K4" s="261"/>
      <c r="L4" s="257" t="s">
        <v>133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57" t="s">
        <v>135</v>
      </c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55"/>
      <c r="AS4" s="57"/>
    </row>
    <row r="5" spans="1:45" ht="63" customHeight="1">
      <c r="A5" s="288"/>
      <c r="B5" s="251"/>
      <c r="C5" s="267" t="s">
        <v>126</v>
      </c>
      <c r="D5" s="267"/>
      <c r="E5" s="267" t="s">
        <v>128</v>
      </c>
      <c r="F5" s="267"/>
      <c r="G5" s="267" t="s">
        <v>129</v>
      </c>
      <c r="H5" s="267"/>
      <c r="I5" s="257" t="s">
        <v>130</v>
      </c>
      <c r="J5" s="257"/>
      <c r="K5" s="257"/>
      <c r="L5" s="267" t="s">
        <v>126</v>
      </c>
      <c r="M5" s="267"/>
      <c r="N5" s="267"/>
      <c r="O5" s="267"/>
      <c r="P5" s="267" t="s">
        <v>128</v>
      </c>
      <c r="Q5" s="267"/>
      <c r="R5" s="267"/>
      <c r="S5" s="267"/>
      <c r="T5" s="267" t="s">
        <v>129</v>
      </c>
      <c r="U5" s="267"/>
      <c r="V5" s="267"/>
      <c r="W5" s="267"/>
      <c r="X5" s="257" t="s">
        <v>130</v>
      </c>
      <c r="Y5" s="257"/>
      <c r="Z5" s="257"/>
      <c r="AA5" s="257"/>
      <c r="AB5" s="267" t="s">
        <v>126</v>
      </c>
      <c r="AC5" s="267"/>
      <c r="AD5" s="267"/>
      <c r="AE5" s="267"/>
      <c r="AF5" s="267" t="s">
        <v>128</v>
      </c>
      <c r="AG5" s="267"/>
      <c r="AH5" s="267"/>
      <c r="AI5" s="267"/>
      <c r="AJ5" s="267" t="s">
        <v>129</v>
      </c>
      <c r="AK5" s="267"/>
      <c r="AL5" s="267"/>
      <c r="AM5" s="267"/>
      <c r="AN5" s="257" t="s">
        <v>130</v>
      </c>
      <c r="AO5" s="257"/>
      <c r="AP5" s="257"/>
      <c r="AQ5" s="257"/>
      <c r="AR5" s="55"/>
      <c r="AS5" s="57"/>
    </row>
    <row r="6" spans="1:45" ht="12.75">
      <c r="A6" s="288"/>
      <c r="B6" s="251"/>
      <c r="C6" s="267">
        <v>2020</v>
      </c>
      <c r="D6" s="267">
        <v>2021</v>
      </c>
      <c r="E6" s="267">
        <v>2020</v>
      </c>
      <c r="F6" s="267">
        <v>2021</v>
      </c>
      <c r="G6" s="267">
        <v>2020</v>
      </c>
      <c r="H6" s="267">
        <v>2021</v>
      </c>
      <c r="I6" s="267">
        <v>2020</v>
      </c>
      <c r="J6" s="267">
        <v>2021</v>
      </c>
      <c r="K6" s="251" t="s">
        <v>132</v>
      </c>
      <c r="L6" s="265" t="s">
        <v>60</v>
      </c>
      <c r="M6" s="265"/>
      <c r="N6" s="251" t="s">
        <v>134</v>
      </c>
      <c r="O6" s="251"/>
      <c r="P6" s="265" t="s">
        <v>60</v>
      </c>
      <c r="Q6" s="265"/>
      <c r="R6" s="251" t="s">
        <v>134</v>
      </c>
      <c r="S6" s="251"/>
      <c r="T6" s="265" t="s">
        <v>60</v>
      </c>
      <c r="U6" s="265"/>
      <c r="V6" s="251" t="s">
        <v>134</v>
      </c>
      <c r="W6" s="251"/>
      <c r="X6" s="265" t="s">
        <v>60</v>
      </c>
      <c r="Y6" s="265"/>
      <c r="Z6" s="251" t="s">
        <v>134</v>
      </c>
      <c r="AA6" s="251"/>
      <c r="AB6" s="265" t="s">
        <v>60</v>
      </c>
      <c r="AC6" s="265"/>
      <c r="AD6" s="251" t="s">
        <v>134</v>
      </c>
      <c r="AE6" s="251"/>
      <c r="AF6" s="265" t="s">
        <v>60</v>
      </c>
      <c r="AG6" s="265"/>
      <c r="AH6" s="251" t="s">
        <v>134</v>
      </c>
      <c r="AI6" s="251"/>
      <c r="AJ6" s="265" t="s">
        <v>60</v>
      </c>
      <c r="AK6" s="265"/>
      <c r="AL6" s="251" t="s">
        <v>134</v>
      </c>
      <c r="AM6" s="251"/>
      <c r="AN6" s="265" t="s">
        <v>60</v>
      </c>
      <c r="AO6" s="265"/>
      <c r="AP6" s="251" t="s">
        <v>134</v>
      </c>
      <c r="AQ6" s="251"/>
      <c r="AR6" s="55"/>
      <c r="AS6" s="57"/>
    </row>
    <row r="7" spans="1:45" ht="12.75">
      <c r="A7" s="288"/>
      <c r="B7" s="251"/>
      <c r="C7" s="267"/>
      <c r="D7" s="267"/>
      <c r="E7" s="267"/>
      <c r="F7" s="267"/>
      <c r="G7" s="267"/>
      <c r="H7" s="267"/>
      <c r="I7" s="267"/>
      <c r="J7" s="267"/>
      <c r="K7" s="251"/>
      <c r="L7" s="15">
        <v>2020</v>
      </c>
      <c r="M7" s="15">
        <v>2021</v>
      </c>
      <c r="N7" s="15">
        <v>2020</v>
      </c>
      <c r="O7" s="15">
        <v>2021</v>
      </c>
      <c r="P7" s="15">
        <v>2020</v>
      </c>
      <c r="Q7" s="15">
        <v>2021</v>
      </c>
      <c r="R7" s="15">
        <v>2020</v>
      </c>
      <c r="S7" s="15">
        <v>2021</v>
      </c>
      <c r="T7" s="15">
        <v>2020</v>
      </c>
      <c r="U7" s="15">
        <v>2021</v>
      </c>
      <c r="V7" s="15">
        <v>2020</v>
      </c>
      <c r="W7" s="15">
        <v>2021</v>
      </c>
      <c r="X7" s="15">
        <v>2020</v>
      </c>
      <c r="Y7" s="15">
        <v>2021</v>
      </c>
      <c r="Z7" s="15">
        <v>2020</v>
      </c>
      <c r="AA7" s="15">
        <v>2021</v>
      </c>
      <c r="AB7" s="15">
        <v>2020</v>
      </c>
      <c r="AC7" s="15">
        <v>2021</v>
      </c>
      <c r="AD7" s="15">
        <v>2020</v>
      </c>
      <c r="AE7" s="15">
        <v>2021</v>
      </c>
      <c r="AF7" s="15">
        <v>2020</v>
      </c>
      <c r="AG7" s="15">
        <v>2021</v>
      </c>
      <c r="AH7" s="15">
        <v>2020</v>
      </c>
      <c r="AI7" s="15">
        <v>2021</v>
      </c>
      <c r="AJ7" s="15">
        <v>2020</v>
      </c>
      <c r="AK7" s="15">
        <v>2021</v>
      </c>
      <c r="AL7" s="15">
        <v>2020</v>
      </c>
      <c r="AM7" s="15">
        <v>2021</v>
      </c>
      <c r="AN7" s="15">
        <v>2020</v>
      </c>
      <c r="AO7" s="15">
        <v>2021</v>
      </c>
      <c r="AP7" s="15">
        <v>2020</v>
      </c>
      <c r="AQ7" s="15">
        <v>2021</v>
      </c>
      <c r="AR7" s="55"/>
      <c r="AS7" s="57"/>
    </row>
    <row r="8" spans="1:45" ht="12.75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12">
        <v>23</v>
      </c>
      <c r="Z8" s="12">
        <v>24</v>
      </c>
      <c r="AA8" s="12">
        <v>25</v>
      </c>
      <c r="AB8" s="12">
        <v>26</v>
      </c>
      <c r="AC8" s="12">
        <v>27</v>
      </c>
      <c r="AD8" s="12">
        <v>28</v>
      </c>
      <c r="AE8" s="12">
        <v>29</v>
      </c>
      <c r="AF8" s="12">
        <v>30</v>
      </c>
      <c r="AG8" s="12">
        <v>31</v>
      </c>
      <c r="AH8" s="12">
        <v>32</v>
      </c>
      <c r="AI8" s="12">
        <v>33</v>
      </c>
      <c r="AJ8" s="12">
        <v>34</v>
      </c>
      <c r="AK8" s="12">
        <v>35</v>
      </c>
      <c r="AL8" s="12">
        <v>36</v>
      </c>
      <c r="AM8" s="12">
        <v>37</v>
      </c>
      <c r="AN8" s="12">
        <v>38</v>
      </c>
      <c r="AO8" s="12">
        <v>39</v>
      </c>
      <c r="AP8" s="12">
        <v>40</v>
      </c>
      <c r="AQ8" s="12">
        <v>41</v>
      </c>
      <c r="AR8" s="55"/>
      <c r="AS8" s="57"/>
    </row>
    <row r="9" spans="1:245" ht="12.75" customHeight="1">
      <c r="A9" s="36">
        <v>1</v>
      </c>
      <c r="B9" s="20" t="s">
        <v>98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5"/>
      <c r="O9" s="45"/>
      <c r="P9" s="41"/>
      <c r="Q9" s="41"/>
      <c r="R9" s="45"/>
      <c r="S9" s="45"/>
      <c r="T9" s="41"/>
      <c r="U9" s="41"/>
      <c r="V9" s="45"/>
      <c r="W9" s="45"/>
      <c r="X9" s="41"/>
      <c r="Y9" s="41"/>
      <c r="Z9" s="45"/>
      <c r="AA9" s="45"/>
      <c r="AB9" s="41"/>
      <c r="AC9" s="41"/>
      <c r="AD9" s="45"/>
      <c r="AE9" s="45"/>
      <c r="AF9" s="41"/>
      <c r="AG9" s="41"/>
      <c r="AH9" s="45"/>
      <c r="AI9" s="45"/>
      <c r="AJ9" s="41"/>
      <c r="AK9" s="41"/>
      <c r="AL9" s="45"/>
      <c r="AM9" s="45"/>
      <c r="AN9" s="41"/>
      <c r="AO9" s="41"/>
      <c r="AP9" s="45"/>
      <c r="AQ9" s="45"/>
      <c r="AR9" s="56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12.75">
      <c r="A10" s="37" t="s">
        <v>71</v>
      </c>
      <c r="B10" s="20" t="s">
        <v>99</v>
      </c>
      <c r="C10" s="41">
        <v>8319</v>
      </c>
      <c r="D10" s="41">
        <v>6767</v>
      </c>
      <c r="E10" s="41">
        <v>2585</v>
      </c>
      <c r="F10" s="41">
        <v>2923</v>
      </c>
      <c r="G10" s="41">
        <v>1088</v>
      </c>
      <c r="H10" s="41">
        <v>1072</v>
      </c>
      <c r="I10" s="41">
        <f aca="true" t="shared" si="0" ref="I10:I33">C10+E10+G10</f>
        <v>11992</v>
      </c>
      <c r="J10" s="41">
        <f aca="true" t="shared" si="1" ref="J10:J33">D10+F10+H10</f>
        <v>10762</v>
      </c>
      <c r="K10" s="59">
        <f aca="true" t="shared" si="2" ref="K10:K33">J10/I10*100-100</f>
        <v>-10.256837891927944</v>
      </c>
      <c r="L10" s="42">
        <v>233</v>
      </c>
      <c r="M10" s="44">
        <v>230</v>
      </c>
      <c r="N10" s="45">
        <f aca="true" t="shared" si="3" ref="N10:N33">L10/C10*100</f>
        <v>2.800817405938214</v>
      </c>
      <c r="O10" s="45">
        <f aca="true" t="shared" si="4" ref="O10:O33">M10/D10*100</f>
        <v>3.398847347421309</v>
      </c>
      <c r="P10" s="41">
        <v>339</v>
      </c>
      <c r="Q10" s="41">
        <v>316</v>
      </c>
      <c r="R10" s="45">
        <f aca="true" t="shared" si="5" ref="R10:R33">P10/E10*100</f>
        <v>13.11411992263056</v>
      </c>
      <c r="S10" s="45">
        <f aca="true" t="shared" si="6" ref="S10:S33">Q10/F10*100</f>
        <v>10.81081081081081</v>
      </c>
      <c r="T10" s="41">
        <v>50</v>
      </c>
      <c r="U10" s="41">
        <v>45</v>
      </c>
      <c r="V10" s="45">
        <f aca="true" t="shared" si="7" ref="V10:V33">T10/G10*100</f>
        <v>4.595588235294118</v>
      </c>
      <c r="W10" s="45">
        <f aca="true" t="shared" si="8" ref="W10:W33">U10/H10*100</f>
        <v>4.197761194029851</v>
      </c>
      <c r="X10" s="41">
        <f aca="true" t="shared" si="9" ref="X10:X33">L10+P10+T10</f>
        <v>622</v>
      </c>
      <c r="Y10" s="41">
        <f aca="true" t="shared" si="10" ref="Y10:Y33">M10+Q10+U10</f>
        <v>591</v>
      </c>
      <c r="Z10" s="45">
        <f aca="true" t="shared" si="11" ref="Z10:Z33">X10/I10*100</f>
        <v>5.18679119412942</v>
      </c>
      <c r="AA10" s="45">
        <f aca="true" t="shared" si="12" ref="AA10:AA33">Y10/J10*100</f>
        <v>5.4915443226166145</v>
      </c>
      <c r="AB10" s="41">
        <v>17</v>
      </c>
      <c r="AC10" s="41">
        <v>22</v>
      </c>
      <c r="AD10" s="45">
        <f aca="true" t="shared" si="13" ref="AD10:AD33">AB10/L10*100</f>
        <v>7.296137339055794</v>
      </c>
      <c r="AE10" s="45">
        <f aca="true" t="shared" si="14" ref="AE10:AE33">AC10/M10*100</f>
        <v>9.565217391304348</v>
      </c>
      <c r="AF10" s="41"/>
      <c r="AG10" s="41"/>
      <c r="AH10" s="45">
        <f aca="true" t="shared" si="15" ref="AH10:AH33">AF10/P10*100</f>
        <v>0</v>
      </c>
      <c r="AI10" s="45">
        <f aca="true" t="shared" si="16" ref="AI10:AI33">AG10/Q10*100</f>
        <v>0</v>
      </c>
      <c r="AJ10" s="41">
        <v>1</v>
      </c>
      <c r="AK10" s="41"/>
      <c r="AL10" s="45">
        <f aca="true" t="shared" si="17" ref="AL10:AL33">AJ10/T10*100</f>
        <v>2</v>
      </c>
      <c r="AM10" s="45">
        <f aca="true" t="shared" si="18" ref="AM10:AM33">AK10/U10*100</f>
        <v>0</v>
      </c>
      <c r="AN10" s="41">
        <f aca="true" t="shared" si="19" ref="AN10:AN33">AB10+AF10+AJ10</f>
        <v>18</v>
      </c>
      <c r="AO10" s="41">
        <f aca="true" t="shared" si="20" ref="AO10:AO33">AC10+AG10+AK10</f>
        <v>22</v>
      </c>
      <c r="AP10" s="45">
        <f aca="true" t="shared" si="21" ref="AP10:AP33">AN10/X10*100</f>
        <v>2.8938906752411575</v>
      </c>
      <c r="AQ10" s="45">
        <f aca="true" t="shared" si="22" ref="AQ10:AQ33">AO10/Y10*100</f>
        <v>3.7225042301184432</v>
      </c>
      <c r="AR10" s="56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</row>
    <row r="11" spans="1:245" ht="12.75">
      <c r="A11" s="37" t="s">
        <v>72</v>
      </c>
      <c r="B11" s="20" t="s">
        <v>100</v>
      </c>
      <c r="C11" s="41">
        <v>5720</v>
      </c>
      <c r="D11" s="41">
        <v>5437</v>
      </c>
      <c r="E11" s="41">
        <v>1446</v>
      </c>
      <c r="F11" s="41">
        <v>1747</v>
      </c>
      <c r="G11" s="41">
        <v>972</v>
      </c>
      <c r="H11" s="41">
        <v>903</v>
      </c>
      <c r="I11" s="41">
        <f t="shared" si="0"/>
        <v>8138</v>
      </c>
      <c r="J11" s="41">
        <f t="shared" si="1"/>
        <v>8087</v>
      </c>
      <c r="K11" s="59">
        <f t="shared" si="2"/>
        <v>-0.6266896043253922</v>
      </c>
      <c r="L11" s="41">
        <v>214</v>
      </c>
      <c r="M11" s="41">
        <v>274</v>
      </c>
      <c r="N11" s="45">
        <f t="shared" si="3"/>
        <v>3.7412587412587412</v>
      </c>
      <c r="O11" s="45">
        <f t="shared" si="4"/>
        <v>5.039543866102631</v>
      </c>
      <c r="P11" s="41">
        <v>165</v>
      </c>
      <c r="Q11" s="41">
        <v>230</v>
      </c>
      <c r="R11" s="45">
        <f t="shared" si="5"/>
        <v>11.410788381742739</v>
      </c>
      <c r="S11" s="45">
        <f t="shared" si="6"/>
        <v>13.16542644533486</v>
      </c>
      <c r="T11" s="41">
        <v>88</v>
      </c>
      <c r="U11" s="41">
        <v>81</v>
      </c>
      <c r="V11" s="45">
        <f t="shared" si="7"/>
        <v>9.053497942386832</v>
      </c>
      <c r="W11" s="45">
        <f t="shared" si="8"/>
        <v>8.970099667774086</v>
      </c>
      <c r="X11" s="41">
        <f t="shared" si="9"/>
        <v>467</v>
      </c>
      <c r="Y11" s="41">
        <f t="shared" si="10"/>
        <v>585</v>
      </c>
      <c r="Z11" s="45">
        <f t="shared" si="11"/>
        <v>5.738510690587368</v>
      </c>
      <c r="AA11" s="45">
        <f t="shared" si="12"/>
        <v>7.233832076171634</v>
      </c>
      <c r="AB11" s="41">
        <v>19</v>
      </c>
      <c r="AC11" s="41">
        <v>28</v>
      </c>
      <c r="AD11" s="45">
        <f t="shared" si="13"/>
        <v>8.878504672897195</v>
      </c>
      <c r="AE11" s="45">
        <f t="shared" si="14"/>
        <v>10.218978102189782</v>
      </c>
      <c r="AF11" s="41"/>
      <c r="AG11" s="41"/>
      <c r="AH11" s="45">
        <f t="shared" si="15"/>
        <v>0</v>
      </c>
      <c r="AI11" s="45">
        <f t="shared" si="16"/>
        <v>0</v>
      </c>
      <c r="AJ11" s="41"/>
      <c r="AK11" s="41"/>
      <c r="AL11" s="45">
        <f t="shared" si="17"/>
        <v>0</v>
      </c>
      <c r="AM11" s="45">
        <f t="shared" si="18"/>
        <v>0</v>
      </c>
      <c r="AN11" s="41">
        <f t="shared" si="19"/>
        <v>19</v>
      </c>
      <c r="AO11" s="41">
        <f t="shared" si="20"/>
        <v>28</v>
      </c>
      <c r="AP11" s="45">
        <f t="shared" si="21"/>
        <v>4.068522483940043</v>
      </c>
      <c r="AQ11" s="45">
        <f t="shared" si="22"/>
        <v>4.786324786324787</v>
      </c>
      <c r="AR11" s="56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ht="12.75">
      <c r="A12" s="37" t="s">
        <v>73</v>
      </c>
      <c r="B12" s="20" t="s">
        <v>101</v>
      </c>
      <c r="C12" s="41">
        <v>13512</v>
      </c>
      <c r="D12" s="41">
        <v>13540</v>
      </c>
      <c r="E12" s="41">
        <v>11552</v>
      </c>
      <c r="F12" s="41">
        <v>11832</v>
      </c>
      <c r="G12" s="41">
        <v>1666</v>
      </c>
      <c r="H12" s="41">
        <v>1995</v>
      </c>
      <c r="I12" s="41">
        <f t="shared" si="0"/>
        <v>26730</v>
      </c>
      <c r="J12" s="41">
        <f t="shared" si="1"/>
        <v>27367</v>
      </c>
      <c r="K12" s="59">
        <f t="shared" si="2"/>
        <v>2.3830901608679227</v>
      </c>
      <c r="L12" s="41">
        <v>534</v>
      </c>
      <c r="M12" s="41">
        <v>732</v>
      </c>
      <c r="N12" s="45">
        <f t="shared" si="3"/>
        <v>3.952042628774423</v>
      </c>
      <c r="O12" s="45">
        <f t="shared" si="4"/>
        <v>5.406203840472674</v>
      </c>
      <c r="P12" s="41">
        <v>2720</v>
      </c>
      <c r="Q12" s="41">
        <v>2555</v>
      </c>
      <c r="R12" s="45">
        <f t="shared" si="5"/>
        <v>23.545706371191137</v>
      </c>
      <c r="S12" s="45">
        <f t="shared" si="6"/>
        <v>21.59398242055443</v>
      </c>
      <c r="T12" s="41">
        <v>89</v>
      </c>
      <c r="U12" s="41">
        <v>109</v>
      </c>
      <c r="V12" s="45">
        <f t="shared" si="7"/>
        <v>5.342136854741897</v>
      </c>
      <c r="W12" s="45">
        <f t="shared" si="8"/>
        <v>5.463659147869674</v>
      </c>
      <c r="X12" s="41">
        <f t="shared" si="9"/>
        <v>3343</v>
      </c>
      <c r="Y12" s="41">
        <f t="shared" si="10"/>
        <v>3396</v>
      </c>
      <c r="Z12" s="45">
        <f t="shared" si="11"/>
        <v>12.506546950991396</v>
      </c>
      <c r="AA12" s="45">
        <f t="shared" si="12"/>
        <v>12.409105857419519</v>
      </c>
      <c r="AB12" s="41">
        <v>28</v>
      </c>
      <c r="AC12" s="41">
        <v>37</v>
      </c>
      <c r="AD12" s="45">
        <f t="shared" si="13"/>
        <v>5.2434456928838955</v>
      </c>
      <c r="AE12" s="45">
        <f t="shared" si="14"/>
        <v>5.05464480874317</v>
      </c>
      <c r="AF12" s="41">
        <v>76</v>
      </c>
      <c r="AG12" s="41">
        <v>49</v>
      </c>
      <c r="AH12" s="45">
        <f t="shared" si="15"/>
        <v>2.794117647058824</v>
      </c>
      <c r="AI12" s="45">
        <f t="shared" si="16"/>
        <v>1.9178082191780823</v>
      </c>
      <c r="AJ12" s="41"/>
      <c r="AK12" s="41">
        <v>1</v>
      </c>
      <c r="AL12" s="45">
        <f t="shared" si="17"/>
        <v>0</v>
      </c>
      <c r="AM12" s="45">
        <f t="shared" si="18"/>
        <v>0.9174311926605505</v>
      </c>
      <c r="AN12" s="41">
        <f t="shared" si="19"/>
        <v>104</v>
      </c>
      <c r="AO12" s="41">
        <f t="shared" si="20"/>
        <v>87</v>
      </c>
      <c r="AP12" s="45">
        <f t="shared" si="21"/>
        <v>3.1109781633263536</v>
      </c>
      <c r="AQ12" s="45">
        <f t="shared" si="22"/>
        <v>2.5618374558303887</v>
      </c>
      <c r="AR12" s="56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5" ht="12.75">
      <c r="A13" s="37" t="s">
        <v>74</v>
      </c>
      <c r="B13" s="20" t="s">
        <v>102</v>
      </c>
      <c r="C13" s="41">
        <v>13401</v>
      </c>
      <c r="D13" s="41">
        <v>13390</v>
      </c>
      <c r="E13" s="41">
        <v>4097</v>
      </c>
      <c r="F13" s="41">
        <v>3707</v>
      </c>
      <c r="G13" s="41">
        <v>702</v>
      </c>
      <c r="H13" s="41">
        <v>694</v>
      </c>
      <c r="I13" s="41">
        <f t="shared" si="0"/>
        <v>18200</v>
      </c>
      <c r="J13" s="41">
        <f t="shared" si="1"/>
        <v>17791</v>
      </c>
      <c r="K13" s="59">
        <f t="shared" si="2"/>
        <v>-2.2472527472527446</v>
      </c>
      <c r="L13" s="41">
        <v>359</v>
      </c>
      <c r="M13" s="41">
        <v>438</v>
      </c>
      <c r="N13" s="45">
        <f t="shared" si="3"/>
        <v>2.6789045593612415</v>
      </c>
      <c r="O13" s="45">
        <f t="shared" si="4"/>
        <v>3.2710978342046304</v>
      </c>
      <c r="P13" s="41">
        <v>543</v>
      </c>
      <c r="Q13" s="41">
        <v>597</v>
      </c>
      <c r="R13" s="45">
        <f t="shared" si="5"/>
        <v>13.253600195264829</v>
      </c>
      <c r="S13" s="45">
        <f t="shared" si="6"/>
        <v>16.10466684650661</v>
      </c>
      <c r="T13" s="41">
        <v>41</v>
      </c>
      <c r="U13" s="41">
        <v>65</v>
      </c>
      <c r="V13" s="45">
        <f t="shared" si="7"/>
        <v>5.84045584045584</v>
      </c>
      <c r="W13" s="45">
        <f t="shared" si="8"/>
        <v>9.36599423631124</v>
      </c>
      <c r="X13" s="41">
        <f t="shared" si="9"/>
        <v>943</v>
      </c>
      <c r="Y13" s="41">
        <f t="shared" si="10"/>
        <v>1100</v>
      </c>
      <c r="Z13" s="45">
        <f t="shared" si="11"/>
        <v>5.181318681318682</v>
      </c>
      <c r="AA13" s="45">
        <f t="shared" si="12"/>
        <v>6.1829014670338935</v>
      </c>
      <c r="AB13" s="41">
        <v>90</v>
      </c>
      <c r="AC13" s="41">
        <v>91</v>
      </c>
      <c r="AD13" s="45">
        <f t="shared" si="13"/>
        <v>25.069637883008355</v>
      </c>
      <c r="AE13" s="45">
        <f t="shared" si="14"/>
        <v>20.776255707762555</v>
      </c>
      <c r="AF13" s="41">
        <v>1</v>
      </c>
      <c r="AG13" s="41">
        <v>1</v>
      </c>
      <c r="AH13" s="45">
        <f t="shared" si="15"/>
        <v>0.1841620626151013</v>
      </c>
      <c r="AI13" s="45">
        <f t="shared" si="16"/>
        <v>0.16750418760469013</v>
      </c>
      <c r="AJ13" s="41"/>
      <c r="AK13" s="41"/>
      <c r="AL13" s="45">
        <f t="shared" si="17"/>
        <v>0</v>
      </c>
      <c r="AM13" s="45">
        <f t="shared" si="18"/>
        <v>0</v>
      </c>
      <c r="AN13" s="41">
        <f t="shared" si="19"/>
        <v>91</v>
      </c>
      <c r="AO13" s="41">
        <f t="shared" si="20"/>
        <v>92</v>
      </c>
      <c r="AP13" s="45">
        <f t="shared" si="21"/>
        <v>9.650053022269352</v>
      </c>
      <c r="AQ13" s="45">
        <f t="shared" si="22"/>
        <v>8.363636363636363</v>
      </c>
      <c r="AR13" s="56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2.75">
      <c r="A14" s="37" t="s">
        <v>75</v>
      </c>
      <c r="B14" s="20" t="s">
        <v>103</v>
      </c>
      <c r="C14" s="41">
        <v>6946</v>
      </c>
      <c r="D14" s="41">
        <v>6722</v>
      </c>
      <c r="E14" s="41">
        <v>2703</v>
      </c>
      <c r="F14" s="41">
        <v>3324</v>
      </c>
      <c r="G14" s="41">
        <v>642</v>
      </c>
      <c r="H14" s="41">
        <v>745</v>
      </c>
      <c r="I14" s="41">
        <f t="shared" si="0"/>
        <v>10291</v>
      </c>
      <c r="J14" s="41">
        <f t="shared" si="1"/>
        <v>10791</v>
      </c>
      <c r="K14" s="59">
        <f t="shared" si="2"/>
        <v>4.858614323195027</v>
      </c>
      <c r="L14" s="41">
        <v>195</v>
      </c>
      <c r="M14" s="41">
        <v>341</v>
      </c>
      <c r="N14" s="45">
        <f t="shared" si="3"/>
        <v>2.8073711488626545</v>
      </c>
      <c r="O14" s="45">
        <f t="shared" si="4"/>
        <v>5.072894971734603</v>
      </c>
      <c r="P14" s="41">
        <v>479</v>
      </c>
      <c r="Q14" s="41">
        <v>685</v>
      </c>
      <c r="R14" s="45">
        <f t="shared" si="5"/>
        <v>17.721050684424714</v>
      </c>
      <c r="S14" s="45">
        <f t="shared" si="6"/>
        <v>20.607701564380264</v>
      </c>
      <c r="T14" s="41">
        <v>74</v>
      </c>
      <c r="U14" s="41">
        <v>112</v>
      </c>
      <c r="V14" s="45">
        <f t="shared" si="7"/>
        <v>11.526479750778815</v>
      </c>
      <c r="W14" s="45">
        <f t="shared" si="8"/>
        <v>15.033557046979865</v>
      </c>
      <c r="X14" s="41">
        <f t="shared" si="9"/>
        <v>748</v>
      </c>
      <c r="Y14" s="41">
        <f t="shared" si="10"/>
        <v>1138</v>
      </c>
      <c r="Z14" s="45">
        <f t="shared" si="11"/>
        <v>7.268487027499757</v>
      </c>
      <c r="AA14" s="45">
        <f t="shared" si="12"/>
        <v>10.545825224724307</v>
      </c>
      <c r="AB14" s="41">
        <v>16</v>
      </c>
      <c r="AC14" s="41">
        <v>24</v>
      </c>
      <c r="AD14" s="45">
        <f t="shared" si="13"/>
        <v>8.205128205128204</v>
      </c>
      <c r="AE14" s="45">
        <f t="shared" si="14"/>
        <v>7.038123167155426</v>
      </c>
      <c r="AF14" s="41">
        <v>13</v>
      </c>
      <c r="AG14" s="41">
        <v>30</v>
      </c>
      <c r="AH14" s="45">
        <f t="shared" si="15"/>
        <v>2.7139874739039667</v>
      </c>
      <c r="AI14" s="45">
        <f t="shared" si="16"/>
        <v>4.37956204379562</v>
      </c>
      <c r="AJ14" s="41">
        <v>1</v>
      </c>
      <c r="AK14" s="41"/>
      <c r="AL14" s="45">
        <f t="shared" si="17"/>
        <v>1.3513513513513513</v>
      </c>
      <c r="AM14" s="45">
        <f t="shared" si="18"/>
        <v>0</v>
      </c>
      <c r="AN14" s="41">
        <f t="shared" si="19"/>
        <v>30</v>
      </c>
      <c r="AO14" s="41">
        <f t="shared" si="20"/>
        <v>54</v>
      </c>
      <c r="AP14" s="45">
        <f t="shared" si="21"/>
        <v>4.010695187165775</v>
      </c>
      <c r="AQ14" s="45">
        <f t="shared" si="22"/>
        <v>4.745166959578207</v>
      </c>
      <c r="AR14" s="56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2.75">
      <c r="A15" s="37" t="s">
        <v>76</v>
      </c>
      <c r="B15" s="20" t="s">
        <v>104</v>
      </c>
      <c r="C15" s="41">
        <v>7672</v>
      </c>
      <c r="D15" s="41">
        <v>8816</v>
      </c>
      <c r="E15" s="41">
        <v>2462</v>
      </c>
      <c r="F15" s="41">
        <v>2996</v>
      </c>
      <c r="G15" s="41">
        <v>1079</v>
      </c>
      <c r="H15" s="41">
        <v>1442</v>
      </c>
      <c r="I15" s="41">
        <f t="shared" si="0"/>
        <v>11213</v>
      </c>
      <c r="J15" s="41">
        <f t="shared" si="1"/>
        <v>13254</v>
      </c>
      <c r="K15" s="59">
        <f t="shared" si="2"/>
        <v>18.202086863462057</v>
      </c>
      <c r="L15" s="41">
        <v>743</v>
      </c>
      <c r="M15" s="41">
        <v>1081</v>
      </c>
      <c r="N15" s="45">
        <f t="shared" si="3"/>
        <v>9.684567257559959</v>
      </c>
      <c r="O15" s="45">
        <f t="shared" si="4"/>
        <v>12.261796733212341</v>
      </c>
      <c r="P15" s="41">
        <v>1006</v>
      </c>
      <c r="Q15" s="41">
        <v>1288</v>
      </c>
      <c r="R15" s="45">
        <f t="shared" si="5"/>
        <v>40.861088545897644</v>
      </c>
      <c r="S15" s="45">
        <f t="shared" si="6"/>
        <v>42.99065420560748</v>
      </c>
      <c r="T15" s="41">
        <v>541</v>
      </c>
      <c r="U15" s="41">
        <v>753</v>
      </c>
      <c r="V15" s="45">
        <f t="shared" si="7"/>
        <v>50.13901760889713</v>
      </c>
      <c r="W15" s="45">
        <f t="shared" si="8"/>
        <v>52.21914008321775</v>
      </c>
      <c r="X15" s="41">
        <f t="shared" si="9"/>
        <v>2290</v>
      </c>
      <c r="Y15" s="41">
        <f t="shared" si="10"/>
        <v>3122</v>
      </c>
      <c r="Z15" s="45">
        <f t="shared" si="11"/>
        <v>20.42272362436458</v>
      </c>
      <c r="AA15" s="45">
        <f t="shared" si="12"/>
        <v>23.555153161309793</v>
      </c>
      <c r="AB15" s="41">
        <v>328</v>
      </c>
      <c r="AC15" s="41">
        <v>412</v>
      </c>
      <c r="AD15" s="45">
        <f t="shared" si="13"/>
        <v>44.145356662180355</v>
      </c>
      <c r="AE15" s="45">
        <f t="shared" si="14"/>
        <v>38.11285846438483</v>
      </c>
      <c r="AF15" s="41">
        <v>210</v>
      </c>
      <c r="AG15" s="41">
        <v>237</v>
      </c>
      <c r="AH15" s="45">
        <f t="shared" si="15"/>
        <v>20.87475149105368</v>
      </c>
      <c r="AI15" s="45">
        <f t="shared" si="16"/>
        <v>18.400621118012424</v>
      </c>
      <c r="AJ15" s="41">
        <v>71</v>
      </c>
      <c r="AK15" s="41">
        <v>197</v>
      </c>
      <c r="AL15" s="45">
        <f t="shared" si="17"/>
        <v>13.123844731977819</v>
      </c>
      <c r="AM15" s="45">
        <f t="shared" si="18"/>
        <v>26.162018592297475</v>
      </c>
      <c r="AN15" s="41">
        <f t="shared" si="19"/>
        <v>609</v>
      </c>
      <c r="AO15" s="41">
        <f t="shared" si="20"/>
        <v>846</v>
      </c>
      <c r="AP15" s="45">
        <f t="shared" si="21"/>
        <v>26.593886462882093</v>
      </c>
      <c r="AQ15" s="45">
        <f t="shared" si="22"/>
        <v>27.098014093529788</v>
      </c>
      <c r="AR15" s="56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2.75">
      <c r="A16" s="37" t="s">
        <v>77</v>
      </c>
      <c r="B16" s="20" t="s">
        <v>105</v>
      </c>
      <c r="C16" s="41">
        <v>10986</v>
      </c>
      <c r="D16" s="41">
        <v>12392</v>
      </c>
      <c r="E16" s="41">
        <v>4389</v>
      </c>
      <c r="F16" s="41">
        <v>4717</v>
      </c>
      <c r="G16" s="41">
        <v>923</v>
      </c>
      <c r="H16" s="41">
        <v>926</v>
      </c>
      <c r="I16" s="41">
        <f t="shared" si="0"/>
        <v>16298</v>
      </c>
      <c r="J16" s="41">
        <f t="shared" si="1"/>
        <v>18035</v>
      </c>
      <c r="K16" s="59">
        <f t="shared" si="2"/>
        <v>10.657749417106402</v>
      </c>
      <c r="L16" s="41">
        <v>551</v>
      </c>
      <c r="M16" s="41">
        <v>782</v>
      </c>
      <c r="N16" s="45">
        <f t="shared" si="3"/>
        <v>5.015474239941744</v>
      </c>
      <c r="O16" s="45">
        <f t="shared" si="4"/>
        <v>6.31052291801162</v>
      </c>
      <c r="P16" s="41">
        <v>713</v>
      </c>
      <c r="Q16" s="41">
        <v>827</v>
      </c>
      <c r="R16" s="45">
        <f t="shared" si="5"/>
        <v>16.24515835042151</v>
      </c>
      <c r="S16" s="45">
        <f t="shared" si="6"/>
        <v>17.53232987068052</v>
      </c>
      <c r="T16" s="41">
        <v>65</v>
      </c>
      <c r="U16" s="41">
        <v>84</v>
      </c>
      <c r="V16" s="45">
        <f t="shared" si="7"/>
        <v>7.042253521126761</v>
      </c>
      <c r="W16" s="45">
        <f t="shared" si="8"/>
        <v>9.071274298056156</v>
      </c>
      <c r="X16" s="41">
        <f t="shared" si="9"/>
        <v>1329</v>
      </c>
      <c r="Y16" s="41">
        <f t="shared" si="10"/>
        <v>1693</v>
      </c>
      <c r="Z16" s="45">
        <f t="shared" si="11"/>
        <v>8.154374769910419</v>
      </c>
      <c r="AA16" s="45">
        <f t="shared" si="12"/>
        <v>9.387302467424451</v>
      </c>
      <c r="AB16" s="41">
        <v>126</v>
      </c>
      <c r="AC16" s="41">
        <v>119</v>
      </c>
      <c r="AD16" s="45">
        <f t="shared" si="13"/>
        <v>22.867513611615244</v>
      </c>
      <c r="AE16" s="45">
        <f t="shared" si="14"/>
        <v>15.217391304347828</v>
      </c>
      <c r="AF16" s="41">
        <v>3</v>
      </c>
      <c r="AG16" s="41"/>
      <c r="AH16" s="45">
        <f t="shared" si="15"/>
        <v>0.42075736325385693</v>
      </c>
      <c r="AI16" s="45">
        <f t="shared" si="16"/>
        <v>0</v>
      </c>
      <c r="AJ16" s="41"/>
      <c r="AK16" s="41"/>
      <c r="AL16" s="45">
        <f t="shared" si="17"/>
        <v>0</v>
      </c>
      <c r="AM16" s="45">
        <f t="shared" si="18"/>
        <v>0</v>
      </c>
      <c r="AN16" s="41">
        <f t="shared" si="19"/>
        <v>129</v>
      </c>
      <c r="AO16" s="41">
        <f t="shared" si="20"/>
        <v>119</v>
      </c>
      <c r="AP16" s="45">
        <f t="shared" si="21"/>
        <v>9.706546275395034</v>
      </c>
      <c r="AQ16" s="45">
        <f t="shared" si="22"/>
        <v>7.028942705256941</v>
      </c>
      <c r="AR16" s="56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2.75">
      <c r="A17" s="37" t="s">
        <v>78</v>
      </c>
      <c r="B17" s="20" t="s">
        <v>106</v>
      </c>
      <c r="C17" s="41">
        <v>4360</v>
      </c>
      <c r="D17" s="41">
        <v>4921</v>
      </c>
      <c r="E17" s="41">
        <v>1636</v>
      </c>
      <c r="F17" s="41">
        <v>2027</v>
      </c>
      <c r="G17" s="41">
        <v>668</v>
      </c>
      <c r="H17" s="41">
        <v>895</v>
      </c>
      <c r="I17" s="41">
        <f t="shared" si="0"/>
        <v>6664</v>
      </c>
      <c r="J17" s="41">
        <f t="shared" si="1"/>
        <v>7843</v>
      </c>
      <c r="K17" s="59">
        <f t="shared" si="2"/>
        <v>17.69207683073229</v>
      </c>
      <c r="L17" s="41">
        <v>81</v>
      </c>
      <c r="M17" s="41">
        <v>104</v>
      </c>
      <c r="N17" s="45">
        <f t="shared" si="3"/>
        <v>1.8577981651376148</v>
      </c>
      <c r="O17" s="45">
        <f t="shared" si="4"/>
        <v>2.1133915870757978</v>
      </c>
      <c r="P17" s="41">
        <v>267</v>
      </c>
      <c r="Q17" s="41">
        <v>299</v>
      </c>
      <c r="R17" s="45">
        <f t="shared" si="5"/>
        <v>16.320293398533007</v>
      </c>
      <c r="S17" s="45">
        <f t="shared" si="6"/>
        <v>14.750863344844598</v>
      </c>
      <c r="T17" s="41">
        <v>55</v>
      </c>
      <c r="U17" s="41">
        <v>65</v>
      </c>
      <c r="V17" s="45">
        <f t="shared" si="7"/>
        <v>8.233532934131736</v>
      </c>
      <c r="W17" s="45">
        <f t="shared" si="8"/>
        <v>7.262569832402235</v>
      </c>
      <c r="X17" s="41">
        <f t="shared" si="9"/>
        <v>403</v>
      </c>
      <c r="Y17" s="41">
        <f t="shared" si="10"/>
        <v>468</v>
      </c>
      <c r="Z17" s="45">
        <f t="shared" si="11"/>
        <v>6.047418967587035</v>
      </c>
      <c r="AA17" s="45">
        <f t="shared" si="12"/>
        <v>5.967104424327426</v>
      </c>
      <c r="AB17" s="41"/>
      <c r="AC17" s="41">
        <v>1</v>
      </c>
      <c r="AD17" s="45">
        <f t="shared" si="13"/>
        <v>0</v>
      </c>
      <c r="AE17" s="45">
        <f t="shared" si="14"/>
        <v>0.9615384615384616</v>
      </c>
      <c r="AF17" s="41">
        <v>1</v>
      </c>
      <c r="AG17" s="41"/>
      <c r="AH17" s="45">
        <f t="shared" si="15"/>
        <v>0.37453183520599254</v>
      </c>
      <c r="AI17" s="45">
        <f t="shared" si="16"/>
        <v>0</v>
      </c>
      <c r="AJ17" s="41"/>
      <c r="AK17" s="41"/>
      <c r="AL17" s="45">
        <f t="shared" si="17"/>
        <v>0</v>
      </c>
      <c r="AM17" s="45">
        <f t="shared" si="18"/>
        <v>0</v>
      </c>
      <c r="AN17" s="41">
        <f t="shared" si="19"/>
        <v>1</v>
      </c>
      <c r="AO17" s="41">
        <f t="shared" si="20"/>
        <v>1</v>
      </c>
      <c r="AP17" s="45">
        <f t="shared" si="21"/>
        <v>0.24813895781637718</v>
      </c>
      <c r="AQ17" s="45">
        <f t="shared" si="22"/>
        <v>0.2136752136752137</v>
      </c>
      <c r="AR17" s="56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2.75">
      <c r="A18" s="37" t="s">
        <v>79</v>
      </c>
      <c r="B18" s="20" t="s">
        <v>107</v>
      </c>
      <c r="C18" s="41">
        <v>57494</v>
      </c>
      <c r="D18" s="41">
        <v>58347</v>
      </c>
      <c r="E18" s="41">
        <v>20145</v>
      </c>
      <c r="F18" s="41">
        <v>23683</v>
      </c>
      <c r="G18" s="41">
        <v>4723</v>
      </c>
      <c r="H18" s="41">
        <v>5497</v>
      </c>
      <c r="I18" s="41">
        <f t="shared" si="0"/>
        <v>82362</v>
      </c>
      <c r="J18" s="41">
        <f t="shared" si="1"/>
        <v>87527</v>
      </c>
      <c r="K18" s="59">
        <f t="shared" si="2"/>
        <v>6.271095893737396</v>
      </c>
      <c r="L18" s="41">
        <v>2552</v>
      </c>
      <c r="M18" s="41">
        <v>2649</v>
      </c>
      <c r="N18" s="45">
        <f t="shared" si="3"/>
        <v>4.438724040769471</v>
      </c>
      <c r="O18" s="45">
        <f t="shared" si="4"/>
        <v>4.540079181448918</v>
      </c>
      <c r="P18" s="41">
        <v>3974</v>
      </c>
      <c r="Q18" s="41">
        <v>5520</v>
      </c>
      <c r="R18" s="45">
        <f t="shared" si="5"/>
        <v>19.72697939935468</v>
      </c>
      <c r="S18" s="45">
        <f t="shared" si="6"/>
        <v>23.307857957184478</v>
      </c>
      <c r="T18" s="41">
        <v>737</v>
      </c>
      <c r="U18" s="41">
        <v>449</v>
      </c>
      <c r="V18" s="45">
        <f t="shared" si="7"/>
        <v>15.604488672453948</v>
      </c>
      <c r="W18" s="45">
        <f t="shared" si="8"/>
        <v>8.168091686374385</v>
      </c>
      <c r="X18" s="41">
        <f t="shared" si="9"/>
        <v>7263</v>
      </c>
      <c r="Y18" s="41">
        <f t="shared" si="10"/>
        <v>8618</v>
      </c>
      <c r="Z18" s="45">
        <f t="shared" si="11"/>
        <v>8.818387120273913</v>
      </c>
      <c r="AA18" s="45">
        <f t="shared" si="12"/>
        <v>9.846104630571139</v>
      </c>
      <c r="AB18" s="41">
        <v>414</v>
      </c>
      <c r="AC18" s="41">
        <v>493</v>
      </c>
      <c r="AD18" s="45">
        <f t="shared" si="13"/>
        <v>16.222570532915363</v>
      </c>
      <c r="AE18" s="45">
        <f t="shared" si="14"/>
        <v>18.610796526991315</v>
      </c>
      <c r="AF18" s="41">
        <v>117</v>
      </c>
      <c r="AG18" s="41">
        <v>198</v>
      </c>
      <c r="AH18" s="45">
        <f t="shared" si="15"/>
        <v>2.9441368897835933</v>
      </c>
      <c r="AI18" s="45">
        <f t="shared" si="16"/>
        <v>3.5869565217391304</v>
      </c>
      <c r="AJ18" s="41">
        <v>30</v>
      </c>
      <c r="AK18" s="41">
        <v>19</v>
      </c>
      <c r="AL18" s="45">
        <f t="shared" si="17"/>
        <v>4.07055630936228</v>
      </c>
      <c r="AM18" s="45">
        <f t="shared" si="18"/>
        <v>4.231625835189309</v>
      </c>
      <c r="AN18" s="41">
        <f t="shared" si="19"/>
        <v>561</v>
      </c>
      <c r="AO18" s="41">
        <f t="shared" si="20"/>
        <v>710</v>
      </c>
      <c r="AP18" s="45">
        <f t="shared" si="21"/>
        <v>7.724080958281703</v>
      </c>
      <c r="AQ18" s="45">
        <f t="shared" si="22"/>
        <v>8.2385704339754</v>
      </c>
      <c r="AR18" s="56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2.75">
      <c r="A19" s="37" t="s">
        <v>80</v>
      </c>
      <c r="B19" s="20" t="s">
        <v>108</v>
      </c>
      <c r="C19" s="41">
        <v>4178</v>
      </c>
      <c r="D19" s="41">
        <v>3524</v>
      </c>
      <c r="E19" s="41">
        <v>1924</v>
      </c>
      <c r="F19" s="41">
        <v>2014</v>
      </c>
      <c r="G19" s="41">
        <v>436</v>
      </c>
      <c r="H19" s="41">
        <v>440</v>
      </c>
      <c r="I19" s="41">
        <f t="shared" si="0"/>
        <v>6538</v>
      </c>
      <c r="J19" s="41">
        <f t="shared" si="1"/>
        <v>5978</v>
      </c>
      <c r="K19" s="59">
        <f t="shared" si="2"/>
        <v>-8.565310492505347</v>
      </c>
      <c r="L19" s="41">
        <v>186</v>
      </c>
      <c r="M19" s="41">
        <v>123</v>
      </c>
      <c r="N19" s="45">
        <f t="shared" si="3"/>
        <v>4.451890856869316</v>
      </c>
      <c r="O19" s="45">
        <f t="shared" si="4"/>
        <v>3.4903518728717366</v>
      </c>
      <c r="P19" s="41">
        <v>443</v>
      </c>
      <c r="Q19" s="41">
        <v>366</v>
      </c>
      <c r="R19" s="45">
        <f t="shared" si="5"/>
        <v>23.024948024948024</v>
      </c>
      <c r="S19" s="45">
        <f t="shared" si="6"/>
        <v>18.17279046673287</v>
      </c>
      <c r="T19" s="41">
        <v>42</v>
      </c>
      <c r="U19" s="41">
        <v>37</v>
      </c>
      <c r="V19" s="45">
        <f t="shared" si="7"/>
        <v>9.63302752293578</v>
      </c>
      <c r="W19" s="45">
        <f t="shared" si="8"/>
        <v>8.409090909090908</v>
      </c>
      <c r="X19" s="41">
        <f t="shared" si="9"/>
        <v>671</v>
      </c>
      <c r="Y19" s="41">
        <f t="shared" si="10"/>
        <v>526</v>
      </c>
      <c r="Z19" s="45">
        <f t="shared" si="11"/>
        <v>10.26307739369838</v>
      </c>
      <c r="AA19" s="45">
        <f t="shared" si="12"/>
        <v>8.798929407828705</v>
      </c>
      <c r="AB19" s="41">
        <v>27</v>
      </c>
      <c r="AC19" s="41">
        <v>8</v>
      </c>
      <c r="AD19" s="45">
        <f t="shared" si="13"/>
        <v>14.516129032258066</v>
      </c>
      <c r="AE19" s="45">
        <f t="shared" si="14"/>
        <v>6.504065040650407</v>
      </c>
      <c r="AF19" s="41">
        <v>37</v>
      </c>
      <c r="AG19" s="41">
        <v>15</v>
      </c>
      <c r="AH19" s="45">
        <f t="shared" si="15"/>
        <v>8.35214446952596</v>
      </c>
      <c r="AI19" s="45">
        <f t="shared" si="16"/>
        <v>4.098360655737705</v>
      </c>
      <c r="AJ19" s="41"/>
      <c r="AK19" s="41"/>
      <c r="AL19" s="45">
        <f t="shared" si="17"/>
        <v>0</v>
      </c>
      <c r="AM19" s="45">
        <f t="shared" si="18"/>
        <v>0</v>
      </c>
      <c r="AN19" s="41">
        <f t="shared" si="19"/>
        <v>64</v>
      </c>
      <c r="AO19" s="41">
        <f t="shared" si="20"/>
        <v>23</v>
      </c>
      <c r="AP19" s="45">
        <f t="shared" si="21"/>
        <v>9.538002980625931</v>
      </c>
      <c r="AQ19" s="45">
        <f t="shared" si="22"/>
        <v>4.3726235741444865</v>
      </c>
      <c r="AR19" s="56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2.75">
      <c r="A20" s="37" t="s">
        <v>81</v>
      </c>
      <c r="B20" s="20" t="s">
        <v>109</v>
      </c>
      <c r="C20" s="41">
        <v>3411</v>
      </c>
      <c r="D20" s="41">
        <v>4266</v>
      </c>
      <c r="E20" s="41">
        <v>1238</v>
      </c>
      <c r="F20" s="41">
        <v>1332</v>
      </c>
      <c r="G20" s="41">
        <v>282</v>
      </c>
      <c r="H20" s="41">
        <v>272</v>
      </c>
      <c r="I20" s="41">
        <f t="shared" si="0"/>
        <v>4931</v>
      </c>
      <c r="J20" s="41">
        <f t="shared" si="1"/>
        <v>5870</v>
      </c>
      <c r="K20" s="59">
        <f t="shared" si="2"/>
        <v>19.042790509024528</v>
      </c>
      <c r="L20" s="41">
        <v>89</v>
      </c>
      <c r="M20" s="41">
        <v>153</v>
      </c>
      <c r="N20" s="45">
        <f t="shared" si="3"/>
        <v>2.609205511580182</v>
      </c>
      <c r="O20" s="45">
        <f t="shared" si="4"/>
        <v>3.5864978902953584</v>
      </c>
      <c r="P20" s="41">
        <v>202</v>
      </c>
      <c r="Q20" s="41">
        <v>269</v>
      </c>
      <c r="R20" s="45">
        <f t="shared" si="5"/>
        <v>16.31663974151858</v>
      </c>
      <c r="S20" s="45">
        <f t="shared" si="6"/>
        <v>20.195195195195197</v>
      </c>
      <c r="T20" s="41">
        <v>17</v>
      </c>
      <c r="U20" s="41">
        <v>23</v>
      </c>
      <c r="V20" s="45">
        <f t="shared" si="7"/>
        <v>6.028368794326241</v>
      </c>
      <c r="W20" s="45">
        <f t="shared" si="8"/>
        <v>8.455882352941178</v>
      </c>
      <c r="X20" s="41">
        <f t="shared" si="9"/>
        <v>308</v>
      </c>
      <c r="Y20" s="41">
        <f t="shared" si="10"/>
        <v>445</v>
      </c>
      <c r="Z20" s="45">
        <f t="shared" si="11"/>
        <v>6.246197525856824</v>
      </c>
      <c r="AA20" s="45">
        <f t="shared" si="12"/>
        <v>7.5809199318569</v>
      </c>
      <c r="AB20" s="41">
        <v>10</v>
      </c>
      <c r="AC20" s="41">
        <v>11</v>
      </c>
      <c r="AD20" s="45">
        <f t="shared" si="13"/>
        <v>11.235955056179774</v>
      </c>
      <c r="AE20" s="45">
        <f t="shared" si="14"/>
        <v>7.18954248366013</v>
      </c>
      <c r="AF20" s="41">
        <v>2</v>
      </c>
      <c r="AG20" s="41">
        <v>1</v>
      </c>
      <c r="AH20" s="45">
        <f t="shared" si="15"/>
        <v>0.9900990099009901</v>
      </c>
      <c r="AI20" s="45">
        <f t="shared" si="16"/>
        <v>0.37174721189591076</v>
      </c>
      <c r="AJ20" s="41"/>
      <c r="AK20" s="41"/>
      <c r="AL20" s="45">
        <f t="shared" si="17"/>
        <v>0</v>
      </c>
      <c r="AM20" s="45">
        <f t="shared" si="18"/>
        <v>0</v>
      </c>
      <c r="AN20" s="41">
        <f t="shared" si="19"/>
        <v>12</v>
      </c>
      <c r="AO20" s="41">
        <f t="shared" si="20"/>
        <v>12</v>
      </c>
      <c r="AP20" s="45">
        <f t="shared" si="21"/>
        <v>3.896103896103896</v>
      </c>
      <c r="AQ20" s="45">
        <f t="shared" si="22"/>
        <v>2.696629213483146</v>
      </c>
      <c r="AR20" s="56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2.75">
      <c r="A21" s="37" t="s">
        <v>82</v>
      </c>
      <c r="B21" s="20" t="s">
        <v>110</v>
      </c>
      <c r="C21" s="41">
        <v>11587</v>
      </c>
      <c r="D21" s="41">
        <v>10423</v>
      </c>
      <c r="E21" s="41">
        <v>5871</v>
      </c>
      <c r="F21" s="41">
        <v>6824</v>
      </c>
      <c r="G21" s="41">
        <v>2081</v>
      </c>
      <c r="H21" s="41">
        <v>2289</v>
      </c>
      <c r="I21" s="41">
        <f t="shared" si="0"/>
        <v>19539</v>
      </c>
      <c r="J21" s="41">
        <f t="shared" si="1"/>
        <v>19536</v>
      </c>
      <c r="K21" s="59">
        <f t="shared" si="2"/>
        <v>-0.015353907569476632</v>
      </c>
      <c r="L21" s="41">
        <v>866</v>
      </c>
      <c r="M21" s="41">
        <v>516</v>
      </c>
      <c r="N21" s="45">
        <f t="shared" si="3"/>
        <v>7.473893156123242</v>
      </c>
      <c r="O21" s="45">
        <f t="shared" si="4"/>
        <v>4.950590041254917</v>
      </c>
      <c r="P21" s="41">
        <v>2309</v>
      </c>
      <c r="Q21" s="41">
        <v>2211</v>
      </c>
      <c r="R21" s="45">
        <f t="shared" si="5"/>
        <v>39.32890478623744</v>
      </c>
      <c r="S21" s="45">
        <f t="shared" si="6"/>
        <v>32.40035169988277</v>
      </c>
      <c r="T21" s="41">
        <v>462</v>
      </c>
      <c r="U21" s="41">
        <v>237</v>
      </c>
      <c r="V21" s="45">
        <f t="shared" si="7"/>
        <v>22.200864968765018</v>
      </c>
      <c r="W21" s="45">
        <f t="shared" si="8"/>
        <v>10.35386631716907</v>
      </c>
      <c r="X21" s="41">
        <f t="shared" si="9"/>
        <v>3637</v>
      </c>
      <c r="Y21" s="41">
        <f t="shared" si="10"/>
        <v>2964</v>
      </c>
      <c r="Z21" s="45">
        <f t="shared" si="11"/>
        <v>18.614053943395263</v>
      </c>
      <c r="AA21" s="45">
        <f t="shared" si="12"/>
        <v>15.17199017199017</v>
      </c>
      <c r="AB21" s="41">
        <v>195</v>
      </c>
      <c r="AC21" s="41">
        <v>144</v>
      </c>
      <c r="AD21" s="45">
        <f t="shared" si="13"/>
        <v>22.51732101616628</v>
      </c>
      <c r="AE21" s="45">
        <f t="shared" si="14"/>
        <v>27.906976744186046</v>
      </c>
      <c r="AF21" s="41">
        <v>370</v>
      </c>
      <c r="AG21" s="41">
        <v>188</v>
      </c>
      <c r="AH21" s="45">
        <f t="shared" si="15"/>
        <v>16.024252923343436</v>
      </c>
      <c r="AI21" s="45">
        <f t="shared" si="16"/>
        <v>8.502939846223429</v>
      </c>
      <c r="AJ21" s="41">
        <v>19</v>
      </c>
      <c r="AK21" s="41">
        <v>3</v>
      </c>
      <c r="AL21" s="45">
        <f t="shared" si="17"/>
        <v>4.112554112554113</v>
      </c>
      <c r="AM21" s="45">
        <f t="shared" si="18"/>
        <v>1.2658227848101267</v>
      </c>
      <c r="AN21" s="41">
        <f t="shared" si="19"/>
        <v>584</v>
      </c>
      <c r="AO21" s="41">
        <f t="shared" si="20"/>
        <v>335</v>
      </c>
      <c r="AP21" s="45">
        <f t="shared" si="21"/>
        <v>16.057189991751443</v>
      </c>
      <c r="AQ21" s="45">
        <f t="shared" si="22"/>
        <v>11.302294197031038</v>
      </c>
      <c r="AR21" s="56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2.75">
      <c r="A22" s="37" t="s">
        <v>83</v>
      </c>
      <c r="B22" s="20" t="s">
        <v>111</v>
      </c>
      <c r="C22" s="41">
        <v>11793</v>
      </c>
      <c r="D22" s="41">
        <v>11428</v>
      </c>
      <c r="E22" s="41">
        <v>2382</v>
      </c>
      <c r="F22" s="41">
        <v>2578</v>
      </c>
      <c r="G22" s="41">
        <v>421</v>
      </c>
      <c r="H22" s="41">
        <v>445</v>
      </c>
      <c r="I22" s="41">
        <f t="shared" si="0"/>
        <v>14596</v>
      </c>
      <c r="J22" s="41">
        <f t="shared" si="1"/>
        <v>14451</v>
      </c>
      <c r="K22" s="59">
        <f t="shared" si="2"/>
        <v>-0.9934228555768811</v>
      </c>
      <c r="L22" s="41">
        <v>295</v>
      </c>
      <c r="M22" s="41">
        <v>288</v>
      </c>
      <c r="N22" s="45">
        <f t="shared" si="3"/>
        <v>2.5014839311455948</v>
      </c>
      <c r="O22" s="45">
        <f t="shared" si="4"/>
        <v>2.5201260063003152</v>
      </c>
      <c r="P22" s="41">
        <v>278</v>
      </c>
      <c r="Q22" s="41">
        <v>266</v>
      </c>
      <c r="R22" s="45">
        <f t="shared" si="5"/>
        <v>11.670864819479428</v>
      </c>
      <c r="S22" s="45">
        <f t="shared" si="6"/>
        <v>10.318076027928628</v>
      </c>
      <c r="T22" s="41">
        <v>21</v>
      </c>
      <c r="U22" s="41">
        <v>22</v>
      </c>
      <c r="V22" s="45">
        <f t="shared" si="7"/>
        <v>4.98812351543943</v>
      </c>
      <c r="W22" s="45">
        <f t="shared" si="8"/>
        <v>4.943820224719101</v>
      </c>
      <c r="X22" s="41">
        <f t="shared" si="9"/>
        <v>594</v>
      </c>
      <c r="Y22" s="41">
        <f t="shared" si="10"/>
        <v>576</v>
      </c>
      <c r="Z22" s="45">
        <f t="shared" si="11"/>
        <v>4.069608111811456</v>
      </c>
      <c r="AA22" s="45">
        <f t="shared" si="12"/>
        <v>3.9858833298733654</v>
      </c>
      <c r="AB22" s="41">
        <v>42</v>
      </c>
      <c r="AC22" s="41">
        <v>49</v>
      </c>
      <c r="AD22" s="45">
        <f t="shared" si="13"/>
        <v>14.237288135593221</v>
      </c>
      <c r="AE22" s="45">
        <f t="shared" si="14"/>
        <v>17.01388888888889</v>
      </c>
      <c r="AF22" s="41">
        <v>1</v>
      </c>
      <c r="AG22" s="41"/>
      <c r="AH22" s="45">
        <f t="shared" si="15"/>
        <v>0.3597122302158274</v>
      </c>
      <c r="AI22" s="45">
        <f t="shared" si="16"/>
        <v>0</v>
      </c>
      <c r="AJ22" s="41"/>
      <c r="AK22" s="41"/>
      <c r="AL22" s="45">
        <f t="shared" si="17"/>
        <v>0</v>
      </c>
      <c r="AM22" s="45">
        <f t="shared" si="18"/>
        <v>0</v>
      </c>
      <c r="AN22" s="41">
        <f t="shared" si="19"/>
        <v>43</v>
      </c>
      <c r="AO22" s="41">
        <f t="shared" si="20"/>
        <v>49</v>
      </c>
      <c r="AP22" s="45">
        <f t="shared" si="21"/>
        <v>7.23905723905724</v>
      </c>
      <c r="AQ22" s="45">
        <f t="shared" si="22"/>
        <v>8.506944444444445</v>
      </c>
      <c r="AR22" s="56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2.75">
      <c r="A23" s="37" t="s">
        <v>84</v>
      </c>
      <c r="B23" s="20" t="s">
        <v>112</v>
      </c>
      <c r="C23" s="41">
        <v>14603</v>
      </c>
      <c r="D23" s="41">
        <v>13869</v>
      </c>
      <c r="E23" s="41">
        <v>10195</v>
      </c>
      <c r="F23" s="41">
        <v>11535</v>
      </c>
      <c r="G23" s="41">
        <v>1581</v>
      </c>
      <c r="H23" s="41">
        <v>1778</v>
      </c>
      <c r="I23" s="41">
        <f t="shared" si="0"/>
        <v>26379</v>
      </c>
      <c r="J23" s="41">
        <f t="shared" si="1"/>
        <v>27182</v>
      </c>
      <c r="K23" s="59">
        <f t="shared" si="2"/>
        <v>3.0440881003828792</v>
      </c>
      <c r="L23" s="41">
        <v>935</v>
      </c>
      <c r="M23" s="41">
        <v>983</v>
      </c>
      <c r="N23" s="45">
        <f t="shared" si="3"/>
        <v>6.402793946449361</v>
      </c>
      <c r="O23" s="45">
        <f t="shared" si="4"/>
        <v>7.087749657509554</v>
      </c>
      <c r="P23" s="41">
        <v>4833</v>
      </c>
      <c r="Q23" s="41">
        <v>5566</v>
      </c>
      <c r="R23" s="45">
        <f t="shared" si="5"/>
        <v>47.405590975968614</v>
      </c>
      <c r="S23" s="45">
        <f t="shared" si="6"/>
        <v>48.2531426094495</v>
      </c>
      <c r="T23" s="41">
        <v>141</v>
      </c>
      <c r="U23" s="41">
        <v>220</v>
      </c>
      <c r="V23" s="45">
        <f t="shared" si="7"/>
        <v>8.918406072106261</v>
      </c>
      <c r="W23" s="45">
        <f t="shared" si="8"/>
        <v>12.373453318335208</v>
      </c>
      <c r="X23" s="41">
        <f t="shared" si="9"/>
        <v>5909</v>
      </c>
      <c r="Y23" s="41">
        <f t="shared" si="10"/>
        <v>6769</v>
      </c>
      <c r="Z23" s="45">
        <f t="shared" si="11"/>
        <v>22.400394253004283</v>
      </c>
      <c r="AA23" s="45">
        <f t="shared" si="12"/>
        <v>24.902509013317637</v>
      </c>
      <c r="AB23" s="41">
        <v>276</v>
      </c>
      <c r="AC23" s="41">
        <v>268</v>
      </c>
      <c r="AD23" s="45">
        <f t="shared" si="13"/>
        <v>29.518716577540104</v>
      </c>
      <c r="AE23" s="45">
        <f t="shared" si="14"/>
        <v>27.263479145473042</v>
      </c>
      <c r="AF23" s="41">
        <v>1432</v>
      </c>
      <c r="AG23" s="41">
        <v>1309</v>
      </c>
      <c r="AH23" s="45">
        <f t="shared" si="15"/>
        <v>29.629629629629626</v>
      </c>
      <c r="AI23" s="45">
        <f t="shared" si="16"/>
        <v>23.517786561264824</v>
      </c>
      <c r="AJ23" s="41">
        <v>2</v>
      </c>
      <c r="AK23" s="41">
        <v>5</v>
      </c>
      <c r="AL23" s="45">
        <f t="shared" si="17"/>
        <v>1.4184397163120568</v>
      </c>
      <c r="AM23" s="45">
        <f t="shared" si="18"/>
        <v>2.272727272727273</v>
      </c>
      <c r="AN23" s="41">
        <f t="shared" si="19"/>
        <v>1710</v>
      </c>
      <c r="AO23" s="41">
        <f t="shared" si="20"/>
        <v>1582</v>
      </c>
      <c r="AP23" s="45">
        <f t="shared" si="21"/>
        <v>28.938906752411576</v>
      </c>
      <c r="AQ23" s="45">
        <f t="shared" si="22"/>
        <v>23.371251292657703</v>
      </c>
      <c r="AR23" s="56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2.75">
      <c r="A24" s="37" t="s">
        <v>85</v>
      </c>
      <c r="B24" s="20" t="s">
        <v>113</v>
      </c>
      <c r="C24" s="41">
        <v>8255</v>
      </c>
      <c r="D24" s="41">
        <v>6674</v>
      </c>
      <c r="E24" s="41">
        <v>3151</v>
      </c>
      <c r="F24" s="41">
        <v>3301</v>
      </c>
      <c r="G24" s="41">
        <v>698</v>
      </c>
      <c r="H24" s="41">
        <v>758</v>
      </c>
      <c r="I24" s="41">
        <f t="shared" si="0"/>
        <v>12104</v>
      </c>
      <c r="J24" s="41">
        <f t="shared" si="1"/>
        <v>10733</v>
      </c>
      <c r="K24" s="59">
        <f t="shared" si="2"/>
        <v>-11.326834104428286</v>
      </c>
      <c r="L24" s="41">
        <v>465</v>
      </c>
      <c r="M24" s="41">
        <v>443</v>
      </c>
      <c r="N24" s="45">
        <f t="shared" si="3"/>
        <v>5.632949727437916</v>
      </c>
      <c r="O24" s="45">
        <f t="shared" si="4"/>
        <v>6.637698531615223</v>
      </c>
      <c r="P24" s="41">
        <v>355</v>
      </c>
      <c r="Q24" s="41">
        <v>559</v>
      </c>
      <c r="R24" s="45">
        <f t="shared" si="5"/>
        <v>11.266264677880038</v>
      </c>
      <c r="S24" s="45">
        <f t="shared" si="6"/>
        <v>16.934262344744017</v>
      </c>
      <c r="T24" s="41">
        <v>146</v>
      </c>
      <c r="U24" s="41">
        <v>90</v>
      </c>
      <c r="V24" s="45">
        <f t="shared" si="7"/>
        <v>20.916905444126073</v>
      </c>
      <c r="W24" s="45">
        <f t="shared" si="8"/>
        <v>11.87335092348285</v>
      </c>
      <c r="X24" s="41">
        <f t="shared" si="9"/>
        <v>966</v>
      </c>
      <c r="Y24" s="41">
        <f t="shared" si="10"/>
        <v>1092</v>
      </c>
      <c r="Z24" s="45">
        <f t="shared" si="11"/>
        <v>7.980832782551222</v>
      </c>
      <c r="AA24" s="45">
        <f t="shared" si="12"/>
        <v>10.174229013323394</v>
      </c>
      <c r="AB24" s="41">
        <v>151</v>
      </c>
      <c r="AC24" s="41">
        <v>114</v>
      </c>
      <c r="AD24" s="45">
        <f t="shared" si="13"/>
        <v>32.47311827956989</v>
      </c>
      <c r="AE24" s="45">
        <f t="shared" si="14"/>
        <v>25.733634311512414</v>
      </c>
      <c r="AF24" s="41">
        <v>5</v>
      </c>
      <c r="AG24" s="41">
        <v>2</v>
      </c>
      <c r="AH24" s="45">
        <f t="shared" si="15"/>
        <v>1.4084507042253522</v>
      </c>
      <c r="AI24" s="45">
        <f t="shared" si="16"/>
        <v>0.35778175313059035</v>
      </c>
      <c r="AJ24" s="41">
        <v>6</v>
      </c>
      <c r="AK24" s="41">
        <v>3</v>
      </c>
      <c r="AL24" s="45">
        <f t="shared" si="17"/>
        <v>4.10958904109589</v>
      </c>
      <c r="AM24" s="45">
        <f t="shared" si="18"/>
        <v>3.3333333333333335</v>
      </c>
      <c r="AN24" s="41">
        <f t="shared" si="19"/>
        <v>162</v>
      </c>
      <c r="AO24" s="41">
        <f t="shared" si="20"/>
        <v>119</v>
      </c>
      <c r="AP24" s="45">
        <f t="shared" si="21"/>
        <v>16.77018633540373</v>
      </c>
      <c r="AQ24" s="45">
        <f t="shared" si="22"/>
        <v>10.897435897435898</v>
      </c>
      <c r="AR24" s="56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  <row r="25" spans="1:245" ht="12.75">
      <c r="A25" s="37" t="s">
        <v>86</v>
      </c>
      <c r="B25" s="20" t="s">
        <v>114</v>
      </c>
      <c r="C25" s="41">
        <v>3580</v>
      </c>
      <c r="D25" s="41">
        <v>3769</v>
      </c>
      <c r="E25" s="41">
        <v>1583</v>
      </c>
      <c r="F25" s="41">
        <v>1889</v>
      </c>
      <c r="G25" s="41">
        <v>912</v>
      </c>
      <c r="H25" s="41">
        <v>955</v>
      </c>
      <c r="I25" s="41">
        <f t="shared" si="0"/>
        <v>6075</v>
      </c>
      <c r="J25" s="41">
        <f t="shared" si="1"/>
        <v>6613</v>
      </c>
      <c r="K25" s="59">
        <f t="shared" si="2"/>
        <v>8.855967078189295</v>
      </c>
      <c r="L25" s="41">
        <v>282</v>
      </c>
      <c r="M25" s="41">
        <v>291</v>
      </c>
      <c r="N25" s="45">
        <f t="shared" si="3"/>
        <v>7.877094972067039</v>
      </c>
      <c r="O25" s="45">
        <f t="shared" si="4"/>
        <v>7.720880870257362</v>
      </c>
      <c r="P25" s="41">
        <v>273</v>
      </c>
      <c r="Q25" s="41">
        <v>500</v>
      </c>
      <c r="R25" s="45">
        <f t="shared" si="5"/>
        <v>17.24573594440935</v>
      </c>
      <c r="S25" s="45">
        <f t="shared" si="6"/>
        <v>26.469031233456857</v>
      </c>
      <c r="T25" s="41">
        <v>112</v>
      </c>
      <c r="U25" s="41">
        <v>159</v>
      </c>
      <c r="V25" s="45">
        <f t="shared" si="7"/>
        <v>12.280701754385964</v>
      </c>
      <c r="W25" s="45">
        <f t="shared" si="8"/>
        <v>16.649214659685864</v>
      </c>
      <c r="X25" s="41">
        <f t="shared" si="9"/>
        <v>667</v>
      </c>
      <c r="Y25" s="41">
        <f t="shared" si="10"/>
        <v>950</v>
      </c>
      <c r="Z25" s="45">
        <f t="shared" si="11"/>
        <v>10.979423868312757</v>
      </c>
      <c r="AA25" s="45">
        <f t="shared" si="12"/>
        <v>14.365643429608346</v>
      </c>
      <c r="AB25" s="41">
        <v>48</v>
      </c>
      <c r="AC25" s="41">
        <v>46</v>
      </c>
      <c r="AD25" s="45">
        <f t="shared" si="13"/>
        <v>17.02127659574468</v>
      </c>
      <c r="AE25" s="45">
        <f t="shared" si="14"/>
        <v>15.807560137457044</v>
      </c>
      <c r="AF25" s="41"/>
      <c r="AG25" s="41">
        <v>5</v>
      </c>
      <c r="AH25" s="45">
        <f t="shared" si="15"/>
        <v>0</v>
      </c>
      <c r="AI25" s="45">
        <f t="shared" si="16"/>
        <v>1</v>
      </c>
      <c r="AJ25" s="41"/>
      <c r="AK25" s="41"/>
      <c r="AL25" s="45">
        <f t="shared" si="17"/>
        <v>0</v>
      </c>
      <c r="AM25" s="45">
        <f t="shared" si="18"/>
        <v>0</v>
      </c>
      <c r="AN25" s="41">
        <f t="shared" si="19"/>
        <v>48</v>
      </c>
      <c r="AO25" s="41">
        <f t="shared" si="20"/>
        <v>51</v>
      </c>
      <c r="AP25" s="45">
        <f t="shared" si="21"/>
        <v>7.19640179910045</v>
      </c>
      <c r="AQ25" s="45">
        <f t="shared" si="22"/>
        <v>5.36842105263158</v>
      </c>
      <c r="AR25" s="56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</row>
    <row r="26" spans="1:245" ht="12.75">
      <c r="A26" s="37" t="s">
        <v>87</v>
      </c>
      <c r="B26" s="20" t="s">
        <v>115</v>
      </c>
      <c r="C26" s="41">
        <v>6972</v>
      </c>
      <c r="D26" s="41">
        <v>5722</v>
      </c>
      <c r="E26" s="41">
        <v>2637</v>
      </c>
      <c r="F26" s="41">
        <v>2122</v>
      </c>
      <c r="G26" s="41">
        <v>612</v>
      </c>
      <c r="H26" s="41">
        <v>583</v>
      </c>
      <c r="I26" s="41">
        <f t="shared" si="0"/>
        <v>10221</v>
      </c>
      <c r="J26" s="41">
        <f t="shared" si="1"/>
        <v>8427</v>
      </c>
      <c r="K26" s="59">
        <f t="shared" si="2"/>
        <v>-17.55209862048723</v>
      </c>
      <c r="L26" s="41">
        <v>551</v>
      </c>
      <c r="M26" s="41">
        <v>875</v>
      </c>
      <c r="N26" s="45">
        <f t="shared" si="3"/>
        <v>7.903040734366036</v>
      </c>
      <c r="O26" s="45">
        <f t="shared" si="4"/>
        <v>15.29185599440755</v>
      </c>
      <c r="P26" s="41">
        <v>219</v>
      </c>
      <c r="Q26" s="41">
        <v>288</v>
      </c>
      <c r="R26" s="45">
        <f t="shared" si="5"/>
        <v>8.304891922639362</v>
      </c>
      <c r="S26" s="45">
        <f t="shared" si="6"/>
        <v>13.57210179076343</v>
      </c>
      <c r="T26" s="41">
        <v>86</v>
      </c>
      <c r="U26" s="41">
        <v>87</v>
      </c>
      <c r="V26" s="45">
        <f t="shared" si="7"/>
        <v>14.052287581699346</v>
      </c>
      <c r="W26" s="45">
        <f t="shared" si="8"/>
        <v>14.922813036020582</v>
      </c>
      <c r="X26" s="41">
        <f t="shared" si="9"/>
        <v>856</v>
      </c>
      <c r="Y26" s="41">
        <f t="shared" si="10"/>
        <v>1250</v>
      </c>
      <c r="Z26" s="45">
        <f t="shared" si="11"/>
        <v>8.374914391938166</v>
      </c>
      <c r="AA26" s="45">
        <f t="shared" si="12"/>
        <v>14.833274000237331</v>
      </c>
      <c r="AB26" s="41">
        <v>36</v>
      </c>
      <c r="AC26" s="41">
        <v>136</v>
      </c>
      <c r="AD26" s="45">
        <f t="shared" si="13"/>
        <v>6.533575317604355</v>
      </c>
      <c r="AE26" s="45">
        <f t="shared" si="14"/>
        <v>15.542857142857141</v>
      </c>
      <c r="AF26" s="41"/>
      <c r="AG26" s="41"/>
      <c r="AH26" s="45">
        <f t="shared" si="15"/>
        <v>0</v>
      </c>
      <c r="AI26" s="45">
        <f t="shared" si="16"/>
        <v>0</v>
      </c>
      <c r="AJ26" s="41"/>
      <c r="AK26" s="41"/>
      <c r="AL26" s="45">
        <f t="shared" si="17"/>
        <v>0</v>
      </c>
      <c r="AM26" s="45">
        <f t="shared" si="18"/>
        <v>0</v>
      </c>
      <c r="AN26" s="41">
        <f t="shared" si="19"/>
        <v>36</v>
      </c>
      <c r="AO26" s="41">
        <f t="shared" si="20"/>
        <v>136</v>
      </c>
      <c r="AP26" s="45">
        <f t="shared" si="21"/>
        <v>4.205607476635514</v>
      </c>
      <c r="AQ26" s="45">
        <f t="shared" si="22"/>
        <v>10.879999999999999</v>
      </c>
      <c r="AR26" s="56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</row>
    <row r="27" spans="1:245" ht="12.75">
      <c r="A27" s="37" t="s">
        <v>88</v>
      </c>
      <c r="B27" s="20" t="s">
        <v>116</v>
      </c>
      <c r="C27" s="41">
        <v>5981</v>
      </c>
      <c r="D27" s="41">
        <v>5371</v>
      </c>
      <c r="E27" s="41">
        <v>1280</v>
      </c>
      <c r="F27" s="41">
        <v>1479</v>
      </c>
      <c r="G27" s="41">
        <v>543</v>
      </c>
      <c r="H27" s="41">
        <v>742</v>
      </c>
      <c r="I27" s="41">
        <f t="shared" si="0"/>
        <v>7804</v>
      </c>
      <c r="J27" s="41">
        <f t="shared" si="1"/>
        <v>7592</v>
      </c>
      <c r="K27" s="59">
        <f t="shared" si="2"/>
        <v>-2.7165556125064114</v>
      </c>
      <c r="L27" s="41">
        <v>76</v>
      </c>
      <c r="M27" s="41">
        <v>68</v>
      </c>
      <c r="N27" s="45">
        <f t="shared" si="3"/>
        <v>1.2706905199799363</v>
      </c>
      <c r="O27" s="45">
        <f t="shared" si="4"/>
        <v>1.2660584621113387</v>
      </c>
      <c r="P27" s="41">
        <v>241</v>
      </c>
      <c r="Q27" s="41">
        <v>255</v>
      </c>
      <c r="R27" s="45">
        <f t="shared" si="5"/>
        <v>18.828125</v>
      </c>
      <c r="S27" s="45">
        <f t="shared" si="6"/>
        <v>17.24137931034483</v>
      </c>
      <c r="T27" s="41">
        <v>35</v>
      </c>
      <c r="U27" s="41">
        <v>40</v>
      </c>
      <c r="V27" s="45">
        <f t="shared" si="7"/>
        <v>6.445672191528545</v>
      </c>
      <c r="W27" s="45">
        <f t="shared" si="8"/>
        <v>5.3908355795148255</v>
      </c>
      <c r="X27" s="41">
        <f t="shared" si="9"/>
        <v>352</v>
      </c>
      <c r="Y27" s="41">
        <f t="shared" si="10"/>
        <v>363</v>
      </c>
      <c r="Z27" s="45">
        <f t="shared" si="11"/>
        <v>4.51050743208611</v>
      </c>
      <c r="AA27" s="45">
        <f t="shared" si="12"/>
        <v>4.781348788198104</v>
      </c>
      <c r="AB27" s="41">
        <v>5</v>
      </c>
      <c r="AC27" s="41">
        <v>6</v>
      </c>
      <c r="AD27" s="45">
        <f t="shared" si="13"/>
        <v>6.578947368421052</v>
      </c>
      <c r="AE27" s="45">
        <f t="shared" si="14"/>
        <v>8.823529411764707</v>
      </c>
      <c r="AF27" s="41"/>
      <c r="AG27" s="41"/>
      <c r="AH27" s="45">
        <f t="shared" si="15"/>
        <v>0</v>
      </c>
      <c r="AI27" s="45">
        <f t="shared" si="16"/>
        <v>0</v>
      </c>
      <c r="AJ27" s="41"/>
      <c r="AK27" s="41"/>
      <c r="AL27" s="45">
        <f t="shared" si="17"/>
        <v>0</v>
      </c>
      <c r="AM27" s="45">
        <f t="shared" si="18"/>
        <v>0</v>
      </c>
      <c r="AN27" s="41">
        <f t="shared" si="19"/>
        <v>5</v>
      </c>
      <c r="AO27" s="41">
        <f t="shared" si="20"/>
        <v>6</v>
      </c>
      <c r="AP27" s="45">
        <f t="shared" si="21"/>
        <v>1.4204545454545454</v>
      </c>
      <c r="AQ27" s="45">
        <f t="shared" si="22"/>
        <v>1.6528925619834711</v>
      </c>
      <c r="AR27" s="56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</row>
    <row r="28" spans="1:245" ht="12.75">
      <c r="A28" s="37" t="s">
        <v>89</v>
      </c>
      <c r="B28" s="20" t="s">
        <v>117</v>
      </c>
      <c r="C28" s="41">
        <v>21873</v>
      </c>
      <c r="D28" s="41">
        <v>19997</v>
      </c>
      <c r="E28" s="41">
        <v>6701</v>
      </c>
      <c r="F28" s="41">
        <v>7775</v>
      </c>
      <c r="G28" s="41">
        <v>1818</v>
      </c>
      <c r="H28" s="41">
        <v>2182</v>
      </c>
      <c r="I28" s="41">
        <f t="shared" si="0"/>
        <v>30392</v>
      </c>
      <c r="J28" s="41">
        <f t="shared" si="1"/>
        <v>29954</v>
      </c>
      <c r="K28" s="59">
        <f t="shared" si="2"/>
        <v>-1.4411687286127943</v>
      </c>
      <c r="L28" s="41">
        <v>1356</v>
      </c>
      <c r="M28" s="41">
        <v>1282</v>
      </c>
      <c r="N28" s="45">
        <f t="shared" si="3"/>
        <v>6.199423947332328</v>
      </c>
      <c r="O28" s="45">
        <f t="shared" si="4"/>
        <v>6.410961644246636</v>
      </c>
      <c r="P28" s="41">
        <v>1661</v>
      </c>
      <c r="Q28" s="41">
        <v>2704</v>
      </c>
      <c r="R28" s="45">
        <f t="shared" si="5"/>
        <v>24.787345172362336</v>
      </c>
      <c r="S28" s="45">
        <f t="shared" si="6"/>
        <v>34.77813504823151</v>
      </c>
      <c r="T28" s="41">
        <v>631</v>
      </c>
      <c r="U28" s="41">
        <v>950</v>
      </c>
      <c r="V28" s="45">
        <f t="shared" si="7"/>
        <v>34.70847084708471</v>
      </c>
      <c r="W28" s="45">
        <f t="shared" si="8"/>
        <v>43.538038496791934</v>
      </c>
      <c r="X28" s="41">
        <f t="shared" si="9"/>
        <v>3648</v>
      </c>
      <c r="Y28" s="41">
        <f t="shared" si="10"/>
        <v>4936</v>
      </c>
      <c r="Z28" s="45">
        <f t="shared" si="11"/>
        <v>12.003158725980521</v>
      </c>
      <c r="AA28" s="45">
        <f t="shared" si="12"/>
        <v>16.478600520798558</v>
      </c>
      <c r="AB28" s="41">
        <v>310</v>
      </c>
      <c r="AC28" s="41">
        <v>199</v>
      </c>
      <c r="AD28" s="45">
        <f t="shared" si="13"/>
        <v>22.86135693215339</v>
      </c>
      <c r="AE28" s="45">
        <f t="shared" si="14"/>
        <v>15.522620904836193</v>
      </c>
      <c r="AF28" s="41">
        <v>40</v>
      </c>
      <c r="AG28" s="41">
        <v>74</v>
      </c>
      <c r="AH28" s="45">
        <f t="shared" si="15"/>
        <v>2.408187838651415</v>
      </c>
      <c r="AI28" s="45">
        <f t="shared" si="16"/>
        <v>2.7366863905325447</v>
      </c>
      <c r="AJ28" s="41">
        <v>3</v>
      </c>
      <c r="AK28" s="41">
        <v>80</v>
      </c>
      <c r="AL28" s="45">
        <f t="shared" si="17"/>
        <v>0.4754358161648178</v>
      </c>
      <c r="AM28" s="45">
        <f t="shared" si="18"/>
        <v>8.421052631578947</v>
      </c>
      <c r="AN28" s="41">
        <f t="shared" si="19"/>
        <v>353</v>
      </c>
      <c r="AO28" s="41">
        <f t="shared" si="20"/>
        <v>353</v>
      </c>
      <c r="AP28" s="45">
        <f t="shared" si="21"/>
        <v>9.676535087719298</v>
      </c>
      <c r="AQ28" s="45">
        <f t="shared" si="22"/>
        <v>7.151539708265803</v>
      </c>
      <c r="AR28" s="56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</row>
    <row r="29" spans="1:245" ht="12.75">
      <c r="A29" s="37" t="s">
        <v>90</v>
      </c>
      <c r="B29" s="20" t="s">
        <v>118</v>
      </c>
      <c r="C29" s="41">
        <v>6998</v>
      </c>
      <c r="D29" s="41">
        <v>7604</v>
      </c>
      <c r="E29" s="41">
        <v>2081</v>
      </c>
      <c r="F29" s="41">
        <v>2588</v>
      </c>
      <c r="G29" s="41">
        <v>531</v>
      </c>
      <c r="H29" s="41">
        <v>567</v>
      </c>
      <c r="I29" s="41">
        <f t="shared" si="0"/>
        <v>9610</v>
      </c>
      <c r="J29" s="41">
        <f t="shared" si="1"/>
        <v>10759</v>
      </c>
      <c r="K29" s="59">
        <f t="shared" si="2"/>
        <v>11.956295525494284</v>
      </c>
      <c r="L29" s="41">
        <v>234</v>
      </c>
      <c r="M29" s="41">
        <v>267</v>
      </c>
      <c r="N29" s="45">
        <f t="shared" si="3"/>
        <v>3.343812517862246</v>
      </c>
      <c r="O29" s="45">
        <f t="shared" si="4"/>
        <v>3.5113098369279325</v>
      </c>
      <c r="P29" s="41">
        <v>369</v>
      </c>
      <c r="Q29" s="41">
        <v>478</v>
      </c>
      <c r="R29" s="45">
        <f t="shared" si="5"/>
        <v>17.731859682844785</v>
      </c>
      <c r="S29" s="45">
        <f t="shared" si="6"/>
        <v>18.46986089644513</v>
      </c>
      <c r="T29" s="41">
        <v>40</v>
      </c>
      <c r="U29" s="41">
        <v>44</v>
      </c>
      <c r="V29" s="45">
        <f t="shared" si="7"/>
        <v>7.532956685499058</v>
      </c>
      <c r="W29" s="45">
        <f t="shared" si="8"/>
        <v>7.760141093474426</v>
      </c>
      <c r="X29" s="41">
        <f t="shared" si="9"/>
        <v>643</v>
      </c>
      <c r="Y29" s="41">
        <f t="shared" si="10"/>
        <v>789</v>
      </c>
      <c r="Z29" s="45">
        <f t="shared" si="11"/>
        <v>6.6909469302809566</v>
      </c>
      <c r="AA29" s="45">
        <f t="shared" si="12"/>
        <v>7.333395296960685</v>
      </c>
      <c r="AB29" s="41">
        <v>19</v>
      </c>
      <c r="AC29" s="41">
        <v>22</v>
      </c>
      <c r="AD29" s="45">
        <f t="shared" si="13"/>
        <v>8.11965811965812</v>
      </c>
      <c r="AE29" s="45">
        <f t="shared" si="14"/>
        <v>8.239700374531834</v>
      </c>
      <c r="AF29" s="41">
        <v>8</v>
      </c>
      <c r="AG29" s="41">
        <v>3</v>
      </c>
      <c r="AH29" s="45">
        <f t="shared" si="15"/>
        <v>2.168021680216802</v>
      </c>
      <c r="AI29" s="45">
        <f t="shared" si="16"/>
        <v>0.6276150627615062</v>
      </c>
      <c r="AJ29" s="41"/>
      <c r="AK29" s="41"/>
      <c r="AL29" s="45">
        <f t="shared" si="17"/>
        <v>0</v>
      </c>
      <c r="AM29" s="45">
        <f t="shared" si="18"/>
        <v>0</v>
      </c>
      <c r="AN29" s="41">
        <f t="shared" si="19"/>
        <v>27</v>
      </c>
      <c r="AO29" s="41">
        <f t="shared" si="20"/>
        <v>25</v>
      </c>
      <c r="AP29" s="45">
        <f t="shared" si="21"/>
        <v>4.199066874027993</v>
      </c>
      <c r="AQ29" s="45">
        <f t="shared" si="22"/>
        <v>3.1685678073510775</v>
      </c>
      <c r="AR29" s="56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</row>
    <row r="30" spans="1:245" ht="12.75">
      <c r="A30" s="37" t="s">
        <v>91</v>
      </c>
      <c r="B30" s="20" t="s">
        <v>119</v>
      </c>
      <c r="C30" s="41">
        <v>6969</v>
      </c>
      <c r="D30" s="41">
        <v>6012</v>
      </c>
      <c r="E30" s="41">
        <v>2182</v>
      </c>
      <c r="F30" s="41">
        <v>2319</v>
      </c>
      <c r="G30" s="41">
        <v>798</v>
      </c>
      <c r="H30" s="41">
        <v>788</v>
      </c>
      <c r="I30" s="41">
        <f t="shared" si="0"/>
        <v>9949</v>
      </c>
      <c r="J30" s="41">
        <f t="shared" si="1"/>
        <v>9119</v>
      </c>
      <c r="K30" s="59">
        <f t="shared" si="2"/>
        <v>-8.342546989647204</v>
      </c>
      <c r="L30" s="41">
        <v>237</v>
      </c>
      <c r="M30" s="41">
        <v>281</v>
      </c>
      <c r="N30" s="45">
        <f t="shared" si="3"/>
        <v>3.4007748600947054</v>
      </c>
      <c r="O30" s="45">
        <f t="shared" si="4"/>
        <v>4.673985362608117</v>
      </c>
      <c r="P30" s="41">
        <v>246</v>
      </c>
      <c r="Q30" s="41">
        <v>409</v>
      </c>
      <c r="R30" s="45">
        <f t="shared" si="5"/>
        <v>11.274060494958754</v>
      </c>
      <c r="S30" s="45">
        <f t="shared" si="6"/>
        <v>17.63691246226822</v>
      </c>
      <c r="T30" s="41">
        <v>103</v>
      </c>
      <c r="U30" s="41">
        <v>90</v>
      </c>
      <c r="V30" s="45">
        <f t="shared" si="7"/>
        <v>12.907268170426065</v>
      </c>
      <c r="W30" s="45">
        <f t="shared" si="8"/>
        <v>11.421319796954315</v>
      </c>
      <c r="X30" s="41">
        <f t="shared" si="9"/>
        <v>586</v>
      </c>
      <c r="Y30" s="41">
        <f t="shared" si="10"/>
        <v>780</v>
      </c>
      <c r="Z30" s="45">
        <f t="shared" si="11"/>
        <v>5.89003919991959</v>
      </c>
      <c r="AA30" s="45">
        <f t="shared" si="12"/>
        <v>8.55356947033666</v>
      </c>
      <c r="AB30" s="41">
        <v>50</v>
      </c>
      <c r="AC30" s="41">
        <v>32</v>
      </c>
      <c r="AD30" s="45">
        <f t="shared" si="13"/>
        <v>21.09704641350211</v>
      </c>
      <c r="AE30" s="45">
        <f t="shared" si="14"/>
        <v>11.387900355871885</v>
      </c>
      <c r="AF30" s="41">
        <v>4</v>
      </c>
      <c r="AG30" s="41">
        <v>2</v>
      </c>
      <c r="AH30" s="45">
        <f t="shared" si="15"/>
        <v>1.6260162601626018</v>
      </c>
      <c r="AI30" s="45">
        <f t="shared" si="16"/>
        <v>0.4889975550122249</v>
      </c>
      <c r="AJ30" s="41">
        <v>1</v>
      </c>
      <c r="AK30" s="41">
        <v>1</v>
      </c>
      <c r="AL30" s="45">
        <f t="shared" si="17"/>
        <v>0.9708737864077669</v>
      </c>
      <c r="AM30" s="45">
        <f t="shared" si="18"/>
        <v>1.1111111111111112</v>
      </c>
      <c r="AN30" s="41">
        <f t="shared" si="19"/>
        <v>55</v>
      </c>
      <c r="AO30" s="41">
        <f t="shared" si="20"/>
        <v>35</v>
      </c>
      <c r="AP30" s="45">
        <f t="shared" si="21"/>
        <v>9.385665529010238</v>
      </c>
      <c r="AQ30" s="45">
        <f t="shared" si="22"/>
        <v>4.487179487179487</v>
      </c>
      <c r="AR30" s="56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</row>
    <row r="31" spans="1:245" ht="12.75">
      <c r="A31" s="37" t="s">
        <v>92</v>
      </c>
      <c r="B31" s="20" t="s">
        <v>120</v>
      </c>
      <c r="C31" s="41">
        <v>6834</v>
      </c>
      <c r="D31" s="41">
        <v>6951</v>
      </c>
      <c r="E31" s="41">
        <v>2250</v>
      </c>
      <c r="F31" s="41">
        <v>2472</v>
      </c>
      <c r="G31" s="41">
        <v>584</v>
      </c>
      <c r="H31" s="41">
        <v>582</v>
      </c>
      <c r="I31" s="41">
        <f t="shared" si="0"/>
        <v>9668</v>
      </c>
      <c r="J31" s="41">
        <f t="shared" si="1"/>
        <v>10005</v>
      </c>
      <c r="K31" s="59">
        <f t="shared" si="2"/>
        <v>3.485726106743897</v>
      </c>
      <c r="L31" s="41">
        <v>240</v>
      </c>
      <c r="M31" s="41">
        <v>132</v>
      </c>
      <c r="N31" s="45">
        <f t="shared" si="3"/>
        <v>3.511852502194908</v>
      </c>
      <c r="O31" s="45">
        <f t="shared" si="4"/>
        <v>1.8990073370738023</v>
      </c>
      <c r="P31" s="41">
        <v>246</v>
      </c>
      <c r="Q31" s="41">
        <v>309</v>
      </c>
      <c r="R31" s="45">
        <f t="shared" si="5"/>
        <v>10.933333333333334</v>
      </c>
      <c r="S31" s="45">
        <f t="shared" si="6"/>
        <v>12.5</v>
      </c>
      <c r="T31" s="41">
        <v>47</v>
      </c>
      <c r="U31" s="41">
        <v>51</v>
      </c>
      <c r="V31" s="45">
        <f t="shared" si="7"/>
        <v>8.047945205479452</v>
      </c>
      <c r="W31" s="45">
        <f t="shared" si="8"/>
        <v>8.762886597938143</v>
      </c>
      <c r="X31" s="41">
        <f t="shared" si="9"/>
        <v>533</v>
      </c>
      <c r="Y31" s="41">
        <f t="shared" si="10"/>
        <v>492</v>
      </c>
      <c r="Z31" s="45">
        <f t="shared" si="11"/>
        <v>5.513032685146876</v>
      </c>
      <c r="AA31" s="45">
        <f t="shared" si="12"/>
        <v>4.917541229385307</v>
      </c>
      <c r="AB31" s="41">
        <v>52</v>
      </c>
      <c r="AC31" s="41">
        <v>23</v>
      </c>
      <c r="AD31" s="45">
        <f t="shared" si="13"/>
        <v>21.666666666666668</v>
      </c>
      <c r="AE31" s="45">
        <f t="shared" si="14"/>
        <v>17.424242424242426</v>
      </c>
      <c r="AF31" s="41">
        <v>1</v>
      </c>
      <c r="AG31" s="41">
        <v>1</v>
      </c>
      <c r="AH31" s="45">
        <f t="shared" si="15"/>
        <v>0.40650406504065045</v>
      </c>
      <c r="AI31" s="45">
        <f t="shared" si="16"/>
        <v>0.3236245954692557</v>
      </c>
      <c r="AJ31" s="41"/>
      <c r="AK31" s="41"/>
      <c r="AL31" s="45">
        <f t="shared" si="17"/>
        <v>0</v>
      </c>
      <c r="AM31" s="45">
        <f t="shared" si="18"/>
        <v>0</v>
      </c>
      <c r="AN31" s="41">
        <f t="shared" si="19"/>
        <v>53</v>
      </c>
      <c r="AO31" s="41">
        <f t="shared" si="20"/>
        <v>24</v>
      </c>
      <c r="AP31" s="45">
        <f t="shared" si="21"/>
        <v>9.943714821763603</v>
      </c>
      <c r="AQ31" s="45">
        <f t="shared" si="22"/>
        <v>4.878048780487805</v>
      </c>
      <c r="AR31" s="56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</row>
    <row r="32" spans="1:245" ht="12.75">
      <c r="A32" s="37" t="s">
        <v>93</v>
      </c>
      <c r="B32" s="20" t="s">
        <v>121</v>
      </c>
      <c r="C32" s="41">
        <v>4772</v>
      </c>
      <c r="D32" s="41">
        <v>4621</v>
      </c>
      <c r="E32" s="41">
        <v>1202</v>
      </c>
      <c r="F32" s="41">
        <v>1314</v>
      </c>
      <c r="G32" s="41">
        <v>672</v>
      </c>
      <c r="H32" s="41">
        <v>759</v>
      </c>
      <c r="I32" s="41">
        <f t="shared" si="0"/>
        <v>6646</v>
      </c>
      <c r="J32" s="41">
        <f t="shared" si="1"/>
        <v>6694</v>
      </c>
      <c r="K32" s="59">
        <f t="shared" si="2"/>
        <v>0.7222389407162098</v>
      </c>
      <c r="L32" s="41">
        <v>38</v>
      </c>
      <c r="M32" s="41">
        <v>32</v>
      </c>
      <c r="N32" s="45">
        <f t="shared" si="3"/>
        <v>0.7963118189438391</v>
      </c>
      <c r="O32" s="45">
        <f t="shared" si="4"/>
        <v>0.6924908028565245</v>
      </c>
      <c r="P32" s="41">
        <v>166</v>
      </c>
      <c r="Q32" s="41">
        <v>131</v>
      </c>
      <c r="R32" s="45">
        <f t="shared" si="5"/>
        <v>13.810316139767053</v>
      </c>
      <c r="S32" s="45">
        <f t="shared" si="6"/>
        <v>9.969558599695585</v>
      </c>
      <c r="T32" s="41">
        <v>25</v>
      </c>
      <c r="U32" s="41">
        <v>28</v>
      </c>
      <c r="V32" s="45">
        <f t="shared" si="7"/>
        <v>3.7202380952380953</v>
      </c>
      <c r="W32" s="45">
        <f t="shared" si="8"/>
        <v>3.689064558629776</v>
      </c>
      <c r="X32" s="41">
        <f t="shared" si="9"/>
        <v>229</v>
      </c>
      <c r="Y32" s="41">
        <f t="shared" si="10"/>
        <v>191</v>
      </c>
      <c r="Z32" s="45">
        <f t="shared" si="11"/>
        <v>3.4456816130003007</v>
      </c>
      <c r="AA32" s="45">
        <f t="shared" si="12"/>
        <v>2.8533014639976098</v>
      </c>
      <c r="AB32" s="41">
        <v>5</v>
      </c>
      <c r="AC32" s="41">
        <v>5</v>
      </c>
      <c r="AD32" s="45">
        <f t="shared" si="13"/>
        <v>13.157894736842104</v>
      </c>
      <c r="AE32" s="45">
        <f t="shared" si="14"/>
        <v>15.625</v>
      </c>
      <c r="AF32" s="41">
        <v>1</v>
      </c>
      <c r="AG32" s="41">
        <v>1</v>
      </c>
      <c r="AH32" s="45">
        <f t="shared" si="15"/>
        <v>0.6024096385542169</v>
      </c>
      <c r="AI32" s="45">
        <f t="shared" si="16"/>
        <v>0.7633587786259541</v>
      </c>
      <c r="AJ32" s="41"/>
      <c r="AK32" s="41"/>
      <c r="AL32" s="45">
        <f t="shared" si="17"/>
        <v>0</v>
      </c>
      <c r="AM32" s="45">
        <f t="shared" si="18"/>
        <v>0</v>
      </c>
      <c r="AN32" s="41">
        <f t="shared" si="19"/>
        <v>6</v>
      </c>
      <c r="AO32" s="41">
        <f t="shared" si="20"/>
        <v>6</v>
      </c>
      <c r="AP32" s="45">
        <f t="shared" si="21"/>
        <v>2.6200873362445414</v>
      </c>
      <c r="AQ32" s="45">
        <f t="shared" si="22"/>
        <v>3.1413612565445024</v>
      </c>
      <c r="AR32" s="56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</row>
    <row r="33" spans="1:245" ht="12.75">
      <c r="A33" s="37" t="s">
        <v>94</v>
      </c>
      <c r="B33" s="20" t="s">
        <v>122</v>
      </c>
      <c r="C33" s="41">
        <v>6952</v>
      </c>
      <c r="D33" s="41">
        <v>6661</v>
      </c>
      <c r="E33" s="41">
        <v>1620</v>
      </c>
      <c r="F33" s="41">
        <v>1880</v>
      </c>
      <c r="G33" s="41">
        <v>471</v>
      </c>
      <c r="H33" s="41">
        <v>640</v>
      </c>
      <c r="I33" s="41">
        <f t="shared" si="0"/>
        <v>9043</v>
      </c>
      <c r="J33" s="41">
        <f t="shared" si="1"/>
        <v>9181</v>
      </c>
      <c r="K33" s="59">
        <f t="shared" si="2"/>
        <v>1.5260422426186153</v>
      </c>
      <c r="L33" s="41">
        <v>156</v>
      </c>
      <c r="M33" s="41">
        <v>167</v>
      </c>
      <c r="N33" s="45">
        <f t="shared" si="3"/>
        <v>2.243958573072497</v>
      </c>
      <c r="O33" s="45">
        <f t="shared" si="4"/>
        <v>2.507131061402192</v>
      </c>
      <c r="P33" s="41">
        <v>266</v>
      </c>
      <c r="Q33" s="41">
        <v>361</v>
      </c>
      <c r="R33" s="45">
        <f t="shared" si="5"/>
        <v>16.419753086419753</v>
      </c>
      <c r="S33" s="45">
        <f t="shared" si="6"/>
        <v>19.20212765957447</v>
      </c>
      <c r="T33" s="41">
        <v>29</v>
      </c>
      <c r="U33" s="41">
        <v>39</v>
      </c>
      <c r="V33" s="45">
        <f t="shared" si="7"/>
        <v>6.1571125265392785</v>
      </c>
      <c r="W33" s="45">
        <f t="shared" si="8"/>
        <v>6.09375</v>
      </c>
      <c r="X33" s="41">
        <f t="shared" si="9"/>
        <v>451</v>
      </c>
      <c r="Y33" s="41">
        <f t="shared" si="10"/>
        <v>567</v>
      </c>
      <c r="Z33" s="45">
        <f t="shared" si="11"/>
        <v>4.987282981311512</v>
      </c>
      <c r="AA33" s="45">
        <f t="shared" si="12"/>
        <v>6.175797843372181</v>
      </c>
      <c r="AB33" s="41">
        <v>11</v>
      </c>
      <c r="AC33" s="41">
        <v>12</v>
      </c>
      <c r="AD33" s="45">
        <f t="shared" si="13"/>
        <v>7.051282051282051</v>
      </c>
      <c r="AE33" s="45">
        <f t="shared" si="14"/>
        <v>7.18562874251497</v>
      </c>
      <c r="AF33" s="41">
        <v>6</v>
      </c>
      <c r="AG33" s="41">
        <v>12</v>
      </c>
      <c r="AH33" s="45">
        <f t="shared" si="15"/>
        <v>2.2556390977443606</v>
      </c>
      <c r="AI33" s="45">
        <f t="shared" si="16"/>
        <v>3.32409972299169</v>
      </c>
      <c r="AJ33" s="41"/>
      <c r="AK33" s="41"/>
      <c r="AL33" s="45">
        <f t="shared" si="17"/>
        <v>0</v>
      </c>
      <c r="AM33" s="45">
        <f t="shared" si="18"/>
        <v>0</v>
      </c>
      <c r="AN33" s="41">
        <f t="shared" si="19"/>
        <v>17</v>
      </c>
      <c r="AO33" s="41">
        <f t="shared" si="20"/>
        <v>24</v>
      </c>
      <c r="AP33" s="45">
        <f t="shared" si="21"/>
        <v>3.7694013303769403</v>
      </c>
      <c r="AQ33" s="45">
        <f t="shared" si="22"/>
        <v>4.232804232804233</v>
      </c>
      <c r="AR33" s="56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</row>
    <row r="34" spans="1:245" ht="12.75">
      <c r="A34" s="37" t="s">
        <v>95</v>
      </c>
      <c r="B34" s="39" t="s">
        <v>124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5"/>
      <c r="O34" s="45"/>
      <c r="P34" s="41"/>
      <c r="Q34" s="41"/>
      <c r="R34" s="45"/>
      <c r="S34" s="45"/>
      <c r="T34" s="41"/>
      <c r="U34" s="41"/>
      <c r="V34" s="45"/>
      <c r="W34" s="45"/>
      <c r="X34" s="41"/>
      <c r="Y34" s="41"/>
      <c r="Z34" s="45"/>
      <c r="AA34" s="45"/>
      <c r="AB34" s="41"/>
      <c r="AC34" s="41"/>
      <c r="AD34" s="45"/>
      <c r="AE34" s="45"/>
      <c r="AF34" s="41"/>
      <c r="AG34" s="41"/>
      <c r="AH34" s="45"/>
      <c r="AI34" s="45"/>
      <c r="AJ34" s="41"/>
      <c r="AK34" s="41"/>
      <c r="AL34" s="45"/>
      <c r="AM34" s="45"/>
      <c r="AN34" s="41"/>
      <c r="AO34" s="41"/>
      <c r="AP34" s="45"/>
      <c r="AQ34" s="45"/>
      <c r="AR34" s="56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</row>
    <row r="35" spans="1:45" ht="12.75">
      <c r="A35" s="38"/>
      <c r="B35" s="63" t="s">
        <v>52</v>
      </c>
      <c r="C35" s="58">
        <f aca="true" t="shared" si="23" ref="C35:H35">SUM(C9:C34)</f>
        <v>253168</v>
      </c>
      <c r="D35" s="58">
        <f t="shared" si="23"/>
        <v>247224</v>
      </c>
      <c r="E35" s="58">
        <f t="shared" si="23"/>
        <v>97312</v>
      </c>
      <c r="F35" s="58">
        <f t="shared" si="23"/>
        <v>108378</v>
      </c>
      <c r="G35" s="58">
        <f t="shared" si="23"/>
        <v>24903</v>
      </c>
      <c r="H35" s="58">
        <f t="shared" si="23"/>
        <v>27949</v>
      </c>
      <c r="I35" s="62">
        <f>C35+E35+G35</f>
        <v>375383</v>
      </c>
      <c r="J35" s="62">
        <f>D35+F35+H35</f>
        <v>383551</v>
      </c>
      <c r="K35" s="60">
        <f>J35/I35*100-100</f>
        <v>2.1759110028957167</v>
      </c>
      <c r="L35" s="58">
        <f>L9+L10+L11+L12+L13+L14+L15+L16+L17+L18+L19+L20+L21+L22+L23+L24+L25+L26+L27+L28+L29+L30+L31+L32+L33+L34</f>
        <v>11468</v>
      </c>
      <c r="M35" s="58">
        <f>M9+M10+M11+M12+M13+M14+M15+M16+M17+M18+M19+M20+M21+M22+M23+M24+M25+M26+M27+M28+M29+M30+M31+M32+M33+M34</f>
        <v>12532</v>
      </c>
      <c r="N35" s="61">
        <f>L35/C35*100</f>
        <v>4.529798394741832</v>
      </c>
      <c r="O35" s="61">
        <f>M35/D35*100</f>
        <v>5.069087143643012</v>
      </c>
      <c r="P35" s="58">
        <f>P9+P10+P11+P12+P13+P14+P15+P16+P17+P18+P19+P20+P21+P22+P23+P24+P25+P26+P27+P28+P29+P30+P31+P32+P33+P34</f>
        <v>22313</v>
      </c>
      <c r="Q35" s="58">
        <f>Q9+Q10+Q11+Q12+Q13+Q14+Q15+Q16+Q17+Q18+Q19+Q20+Q21+Q22+Q23+Q24+Q25+Q26+Q27+Q28+Q29+Q30+Q31+Q32+Q33+Q34</f>
        <v>26989</v>
      </c>
      <c r="R35" s="61">
        <f>P35/E35*100</f>
        <v>22.929340677408746</v>
      </c>
      <c r="S35" s="61">
        <f>Q35/F35*100</f>
        <v>24.902655520493088</v>
      </c>
      <c r="T35" s="58">
        <f>T9+T10+T11+T12+T13+T14+T15+T16+T17+T18+T19+T20+T21+T22+T23+T24+T25+T26+T27+T28+T29+T30+T31+T32+T33+T34</f>
        <v>3677</v>
      </c>
      <c r="U35" s="58">
        <f>U9+U10+U11+U12+U13+U14+U15+U16+U17+U18+U19+U20+U21+U22+U23+U24+U25+U26+U27+U28+U29+U30+U31+U32+U33+U34</f>
        <v>3880</v>
      </c>
      <c r="V35" s="61">
        <f>T35/G35*100</f>
        <v>14.76528932257158</v>
      </c>
      <c r="W35" s="61">
        <f>U35/H35*100</f>
        <v>13.882428709435043</v>
      </c>
      <c r="X35" s="62">
        <f>L35+P35+T35</f>
        <v>37458</v>
      </c>
      <c r="Y35" s="62">
        <f>M35+Q35+U35</f>
        <v>43401</v>
      </c>
      <c r="Z35" s="61">
        <f>X35/I35*100</f>
        <v>9.978608514503854</v>
      </c>
      <c r="AA35" s="61">
        <f>Y35/J35*100</f>
        <v>11.315574721484236</v>
      </c>
      <c r="AB35" s="58">
        <f>AB9+AB10+AB11+AB12+AB13+AB14+AB15+AB16+AB17+AB18+AB19+AB20+AB21+AB22+AB23+AB24+AB25+AB26+AB27+AB28+AB29+AB30+AB31+AB32+AB33+AB34</f>
        <v>2275</v>
      </c>
      <c r="AC35" s="58">
        <f>AC9+AC10+AC11+AC12+AC13+AC14+AC15+AC16+AC17+AC18+AC19+AC20+AC21+AC22+AC23+AC24+AC25+AC26+AC27+AC28+AC29+AC30+AC31+AC32+AC33+AC34</f>
        <v>2302</v>
      </c>
      <c r="AD35" s="61">
        <f>AB35/L35*100</f>
        <v>19.83780955702825</v>
      </c>
      <c r="AE35" s="61">
        <f>AC35/M35*100</f>
        <v>18.368975422917334</v>
      </c>
      <c r="AF35" s="58">
        <f>AF9+AF10+AF11+AF12+AF13+AF14+AF15+AF16+AF17+AF18+AF19+AF20+AF21+AF22+AF23+AF24+AF25+AF26+AF27+AF28+AF29+AF30+AF31+AF32+AF33+AF34</f>
        <v>2328</v>
      </c>
      <c r="AG35" s="58">
        <f>AG9+AG10+AG11+AG12+AG13+AG14+AG15+AG16+AG17+AG18+AG19+AG20+AG21+AG22+AG23+AG24+AG25+AG26+AG27+AG28+AG29+AG30+AG31+AG32+AG33+AG34</f>
        <v>2128</v>
      </c>
      <c r="AH35" s="61">
        <f>AF35/P35*100</f>
        <v>10.433379644153632</v>
      </c>
      <c r="AI35" s="61">
        <f>AG35/Q35*100</f>
        <v>7.884693764126125</v>
      </c>
      <c r="AJ35" s="58">
        <f>AJ9+AJ10+AJ11+AJ12+AJ13+AJ14+AJ15+AJ16+AJ17+AJ18+AJ19+AJ20+AJ21+AJ22+AJ23+AJ24+AJ25+AJ26+AJ27+AJ28+AJ29+AJ30+AJ31+AJ32+AJ33+AJ34</f>
        <v>134</v>
      </c>
      <c r="AK35" s="58">
        <f>AK9+AK10+AK11+AK12+AK13+AK14+AK15+AK16+AK17+AK18+AK19+AK20+AK21+AK22+AK23+AK24+AK25+AK26+AK27+AK28+AK29+AK30+AK31+AK32+AK33+AK34</f>
        <v>309</v>
      </c>
      <c r="AL35" s="61">
        <f>AJ35/T35*100</f>
        <v>3.6442752243676915</v>
      </c>
      <c r="AM35" s="61">
        <f>AK35/U35*100</f>
        <v>7.963917525773195</v>
      </c>
      <c r="AN35" s="62">
        <f>AB35+AF35+AJ35</f>
        <v>4737</v>
      </c>
      <c r="AO35" s="62">
        <f>AC35+AG35+AK35</f>
        <v>4739</v>
      </c>
      <c r="AP35" s="61">
        <f>AN35/X35*100</f>
        <v>12.64616370334775</v>
      </c>
      <c r="AQ35" s="61">
        <f>AO35/Y35*100</f>
        <v>10.919103246468975</v>
      </c>
      <c r="AR35" s="65"/>
      <c r="AS35" s="66"/>
    </row>
    <row r="36" spans="1:4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</sheetData>
  <sheetProtection/>
  <mergeCells count="45">
    <mergeCell ref="AJ6:AK6"/>
    <mergeCell ref="AL6:AM6"/>
    <mergeCell ref="AN6:AO6"/>
    <mergeCell ref="AP6:AQ6"/>
    <mergeCell ref="Z6:AA6"/>
    <mergeCell ref="J6:J7"/>
    <mergeCell ref="K6:K7"/>
    <mergeCell ref="L6:M6"/>
    <mergeCell ref="N6:O6"/>
    <mergeCell ref="C2:S2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AN5:AQ5"/>
    <mergeCell ref="C6:C7"/>
    <mergeCell ref="D6:D7"/>
    <mergeCell ref="E6:E7"/>
    <mergeCell ref="F6:F7"/>
    <mergeCell ref="G6:G7"/>
    <mergeCell ref="H6:H7"/>
    <mergeCell ref="I6:I7"/>
    <mergeCell ref="T5:W5"/>
    <mergeCell ref="X5:AA5"/>
    <mergeCell ref="AJ5:AM5"/>
    <mergeCell ref="E5:F5"/>
    <mergeCell ref="G5:H5"/>
    <mergeCell ref="I5:K5"/>
    <mergeCell ref="L5:O5"/>
    <mergeCell ref="P5:S5"/>
    <mergeCell ref="AP1:AQ1"/>
    <mergeCell ref="A2:B2"/>
    <mergeCell ref="A4:A7"/>
    <mergeCell ref="B4:B7"/>
    <mergeCell ref="C4:K4"/>
    <mergeCell ref="L4:AA4"/>
    <mergeCell ref="AB4:AQ4"/>
    <mergeCell ref="C5:D5"/>
    <mergeCell ref="AB5:AE5"/>
    <mergeCell ref="AF5:AI5"/>
  </mergeCells>
  <printOptions/>
  <pageMargins left="0.1968503937007874" right="0.11811023622047245" top="0.35433070866141736" bottom="0.15748031496062992" header="0.31496062992125984" footer="0.31496062992125984"/>
  <pageSetup horizontalDpi="600" verticalDpi="600" orientation="landscape" paperSize="9" scale="82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F3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4.00390625" style="0" customWidth="1"/>
    <col min="3" max="3" width="8.57421875" style="0" customWidth="1"/>
    <col min="4" max="4" width="7.140625" style="0" customWidth="1"/>
    <col min="5" max="5" width="6.421875" style="0" customWidth="1"/>
    <col min="6" max="6" width="7.8515625" style="0" customWidth="1"/>
    <col min="7" max="7" width="8.140625" style="0" customWidth="1"/>
    <col min="8" max="8" width="6.421875" style="0" customWidth="1"/>
    <col min="9" max="9" width="6.8515625" style="0" customWidth="1"/>
    <col min="10" max="10" width="6.00390625" style="0" customWidth="1"/>
    <col min="11" max="12" width="6.57421875" style="0" customWidth="1"/>
    <col min="13" max="13" width="7.140625" style="0" customWidth="1"/>
    <col min="14" max="14" width="7.8515625" style="0" customWidth="1"/>
    <col min="15" max="15" width="10.57421875" style="0" customWidth="1"/>
    <col min="16" max="16" width="6.8515625" style="0" customWidth="1"/>
    <col min="17" max="19" width="6.00390625" style="0" customWidth="1"/>
    <col min="20" max="20" width="6.421875" style="0" customWidth="1"/>
    <col min="21" max="22" width="6.140625" style="0" customWidth="1"/>
    <col min="23" max="23" width="6.57421875" style="0" customWidth="1"/>
    <col min="24" max="24" width="6.28125" style="0" customWidth="1"/>
  </cols>
  <sheetData>
    <row r="1" spans="23:24" ht="12.75" customHeight="1">
      <c r="W1" s="33" t="s">
        <v>140</v>
      </c>
      <c r="X1" s="33"/>
    </row>
    <row r="2" spans="1:24" ht="35.25" customHeight="1">
      <c r="A2" s="287"/>
      <c r="B2" s="287"/>
      <c r="C2" s="290" t="s">
        <v>5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5" ht="30.75" customHeight="1">
      <c r="A4" s="288" t="s">
        <v>28</v>
      </c>
      <c r="B4" s="251" t="s">
        <v>97</v>
      </c>
      <c r="C4" s="259" t="s">
        <v>137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59" t="s">
        <v>139</v>
      </c>
      <c r="O4" s="260"/>
      <c r="P4" s="260"/>
      <c r="Q4" s="260"/>
      <c r="R4" s="260"/>
      <c r="S4" s="260"/>
      <c r="T4" s="260"/>
      <c r="U4" s="260"/>
      <c r="V4" s="260"/>
      <c r="W4" s="260"/>
      <c r="X4" s="261"/>
      <c r="Y4" s="6"/>
    </row>
    <row r="5" spans="1:25" ht="31.5" customHeight="1">
      <c r="A5" s="288"/>
      <c r="B5" s="251"/>
      <c r="C5" s="291" t="s">
        <v>125</v>
      </c>
      <c r="D5" s="292"/>
      <c r="E5" s="293"/>
      <c r="F5" s="267" t="s">
        <v>133</v>
      </c>
      <c r="G5" s="267"/>
      <c r="H5" s="267"/>
      <c r="I5" s="267"/>
      <c r="J5" s="267" t="s">
        <v>135</v>
      </c>
      <c r="K5" s="267"/>
      <c r="L5" s="267"/>
      <c r="M5" s="267"/>
      <c r="N5" s="291" t="s">
        <v>125</v>
      </c>
      <c r="O5" s="292"/>
      <c r="P5" s="293"/>
      <c r="Q5" s="267" t="s">
        <v>133</v>
      </c>
      <c r="R5" s="267"/>
      <c r="S5" s="267"/>
      <c r="T5" s="267"/>
      <c r="U5" s="267" t="s">
        <v>135</v>
      </c>
      <c r="V5" s="267"/>
      <c r="W5" s="267"/>
      <c r="X5" s="267"/>
      <c r="Y5" s="6"/>
    </row>
    <row r="6" spans="1:25" ht="12.75">
      <c r="A6" s="288"/>
      <c r="B6" s="251"/>
      <c r="C6" s="267">
        <v>2020</v>
      </c>
      <c r="D6" s="267">
        <v>2021</v>
      </c>
      <c r="E6" s="251" t="s">
        <v>138</v>
      </c>
      <c r="F6" s="265" t="s">
        <v>60</v>
      </c>
      <c r="G6" s="265"/>
      <c r="H6" s="251" t="s">
        <v>134</v>
      </c>
      <c r="I6" s="251"/>
      <c r="J6" s="265" t="s">
        <v>60</v>
      </c>
      <c r="K6" s="265"/>
      <c r="L6" s="251" t="s">
        <v>134</v>
      </c>
      <c r="M6" s="251"/>
      <c r="N6" s="267">
        <v>2020</v>
      </c>
      <c r="O6" s="267">
        <v>2021</v>
      </c>
      <c r="P6" s="251" t="s">
        <v>138</v>
      </c>
      <c r="Q6" s="265" t="s">
        <v>60</v>
      </c>
      <c r="R6" s="265"/>
      <c r="S6" s="251" t="s">
        <v>134</v>
      </c>
      <c r="T6" s="251"/>
      <c r="U6" s="265" t="s">
        <v>60</v>
      </c>
      <c r="V6" s="265"/>
      <c r="W6" s="251" t="s">
        <v>134</v>
      </c>
      <c r="X6" s="251"/>
      <c r="Y6" s="6"/>
    </row>
    <row r="7" spans="1:25" ht="12.75">
      <c r="A7" s="288"/>
      <c r="B7" s="251"/>
      <c r="C7" s="267"/>
      <c r="D7" s="267"/>
      <c r="E7" s="251"/>
      <c r="F7" s="15">
        <v>2020</v>
      </c>
      <c r="G7" s="15">
        <v>2021</v>
      </c>
      <c r="H7" s="15">
        <v>2020</v>
      </c>
      <c r="I7" s="15">
        <v>2021</v>
      </c>
      <c r="J7" s="15">
        <v>2020</v>
      </c>
      <c r="K7" s="15">
        <v>2021</v>
      </c>
      <c r="L7" s="15">
        <v>2020</v>
      </c>
      <c r="M7" s="15">
        <v>2021</v>
      </c>
      <c r="N7" s="267"/>
      <c r="O7" s="267"/>
      <c r="P7" s="251"/>
      <c r="Q7" s="15">
        <v>2020</v>
      </c>
      <c r="R7" s="15">
        <v>2021</v>
      </c>
      <c r="S7" s="15">
        <v>2020</v>
      </c>
      <c r="T7" s="15">
        <v>2021</v>
      </c>
      <c r="U7" s="15">
        <v>2020</v>
      </c>
      <c r="V7" s="15">
        <v>2021</v>
      </c>
      <c r="W7" s="15">
        <v>2020</v>
      </c>
      <c r="X7" s="15">
        <v>2021</v>
      </c>
      <c r="Y7" s="6"/>
    </row>
    <row r="8" spans="1:25" ht="12.75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6"/>
    </row>
    <row r="9" spans="1:214" ht="25.5">
      <c r="A9" s="36">
        <v>1</v>
      </c>
      <c r="B9" s="20" t="s">
        <v>98</v>
      </c>
      <c r="C9" s="41"/>
      <c r="D9" s="41"/>
      <c r="E9" s="41"/>
      <c r="F9" s="41"/>
      <c r="G9" s="41"/>
      <c r="H9" s="45"/>
      <c r="I9" s="45"/>
      <c r="J9" s="41"/>
      <c r="K9" s="41"/>
      <c r="L9" s="45"/>
      <c r="M9" s="45"/>
      <c r="N9" s="41"/>
      <c r="O9" s="41"/>
      <c r="P9" s="41"/>
      <c r="Q9" s="41"/>
      <c r="R9" s="41"/>
      <c r="S9" s="45"/>
      <c r="T9" s="45"/>
      <c r="U9" s="41"/>
      <c r="V9" s="41"/>
      <c r="W9" s="45"/>
      <c r="X9" s="45"/>
      <c r="Y9" s="5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4" ht="12.75">
      <c r="A10" s="37" t="s">
        <v>71</v>
      </c>
      <c r="B10" s="20" t="s">
        <v>99</v>
      </c>
      <c r="C10" s="41">
        <v>10652</v>
      </c>
      <c r="D10" s="41">
        <v>24340</v>
      </c>
      <c r="E10" s="59">
        <f aca="true" t="shared" si="0" ref="E10:E34">D10/C10*100-100</f>
        <v>128.50168982350732</v>
      </c>
      <c r="F10" s="41">
        <v>3215</v>
      </c>
      <c r="G10" s="41">
        <v>6720</v>
      </c>
      <c r="H10" s="45">
        <f aca="true" t="shared" si="1" ref="H10:H34">F10/C10*100</f>
        <v>30.182125422455876</v>
      </c>
      <c r="I10" s="45">
        <f aca="true" t="shared" si="2" ref="I10:I34">G10/D10*100</f>
        <v>27.608874281018895</v>
      </c>
      <c r="J10" s="42">
        <v>15</v>
      </c>
      <c r="K10" s="44">
        <v>21</v>
      </c>
      <c r="L10" s="45">
        <f aca="true" t="shared" si="3" ref="L10:L34">J10/F10*100</f>
        <v>0.46656298600311047</v>
      </c>
      <c r="M10" s="45">
        <f aca="true" t="shared" si="4" ref="M10:M34">K10/G10*100</f>
        <v>0.3125</v>
      </c>
      <c r="N10" s="41">
        <v>11113</v>
      </c>
      <c r="O10" s="41">
        <v>19920</v>
      </c>
      <c r="P10" s="59">
        <f>O10/N10*100-100</f>
        <v>79.24952758031134</v>
      </c>
      <c r="Q10" s="41">
        <v>2464</v>
      </c>
      <c r="R10" s="41">
        <v>3689</v>
      </c>
      <c r="S10" s="45">
        <f>Q10/N10*100</f>
        <v>22.172230720777467</v>
      </c>
      <c r="T10" s="45">
        <f>R10/O10*100</f>
        <v>18.51907630522088</v>
      </c>
      <c r="U10" s="41">
        <v>5</v>
      </c>
      <c r="V10" s="41">
        <v>10</v>
      </c>
      <c r="W10" s="45">
        <f>U10/Q10*100</f>
        <v>0.2029220779220779</v>
      </c>
      <c r="X10" s="45">
        <f>V10/R10*100</f>
        <v>0.27107617240444565</v>
      </c>
      <c r="Y10" s="5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4" ht="12.75">
      <c r="A11" s="37" t="s">
        <v>72</v>
      </c>
      <c r="B11" s="20" t="s">
        <v>100</v>
      </c>
      <c r="C11" s="41">
        <v>19797</v>
      </c>
      <c r="D11" s="41">
        <v>23299</v>
      </c>
      <c r="E11" s="59">
        <f t="shared" si="0"/>
        <v>17.689548921553765</v>
      </c>
      <c r="F11" s="41">
        <v>5427</v>
      </c>
      <c r="G11" s="41">
        <v>4322</v>
      </c>
      <c r="H11" s="45">
        <f t="shared" si="1"/>
        <v>27.413244430974395</v>
      </c>
      <c r="I11" s="45">
        <f t="shared" si="2"/>
        <v>18.55015236705438</v>
      </c>
      <c r="J11" s="41">
        <v>3</v>
      </c>
      <c r="K11" s="41">
        <v>5</v>
      </c>
      <c r="L11" s="45">
        <f t="shared" si="3"/>
        <v>0.055279159756771695</v>
      </c>
      <c r="M11" s="45">
        <f t="shared" si="4"/>
        <v>0.11568718186024989</v>
      </c>
      <c r="N11" s="41"/>
      <c r="O11" s="41"/>
      <c r="P11" s="59"/>
      <c r="Q11" s="41"/>
      <c r="R11" s="41"/>
      <c r="S11" s="45"/>
      <c r="T11" s="45"/>
      <c r="U11" s="41"/>
      <c r="V11" s="41"/>
      <c r="W11" s="45"/>
      <c r="X11" s="45"/>
      <c r="Y11" s="5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</row>
    <row r="12" spans="1:214" ht="12.75">
      <c r="A12" s="37" t="s">
        <v>73</v>
      </c>
      <c r="B12" s="20" t="s">
        <v>101</v>
      </c>
      <c r="C12" s="41">
        <v>22830</v>
      </c>
      <c r="D12" s="41">
        <v>37299</v>
      </c>
      <c r="E12" s="59">
        <f t="shared" si="0"/>
        <v>63.377135348226034</v>
      </c>
      <c r="F12" s="41">
        <v>5289</v>
      </c>
      <c r="G12" s="41">
        <v>8128</v>
      </c>
      <c r="H12" s="45">
        <f t="shared" si="1"/>
        <v>23.16688567674113</v>
      </c>
      <c r="I12" s="45">
        <f t="shared" si="2"/>
        <v>21.791468940186064</v>
      </c>
      <c r="J12" s="41">
        <v>80</v>
      </c>
      <c r="K12" s="41">
        <v>83</v>
      </c>
      <c r="L12" s="45">
        <f t="shared" si="3"/>
        <v>1.5125732652675365</v>
      </c>
      <c r="M12" s="45">
        <f t="shared" si="4"/>
        <v>1.0211614173228345</v>
      </c>
      <c r="N12" s="41">
        <v>17496</v>
      </c>
      <c r="O12" s="41">
        <v>24893</v>
      </c>
      <c r="P12" s="59">
        <f>O12/N12*100-100</f>
        <v>42.278235025148604</v>
      </c>
      <c r="Q12" s="41">
        <v>3078</v>
      </c>
      <c r="R12" s="41">
        <v>5896</v>
      </c>
      <c r="S12" s="45">
        <f>Q12/N12*100</f>
        <v>17.59259259259259</v>
      </c>
      <c r="T12" s="45">
        <f>R12/O12*100</f>
        <v>23.68537339814406</v>
      </c>
      <c r="U12" s="41">
        <v>66</v>
      </c>
      <c r="V12" s="41">
        <v>108</v>
      </c>
      <c r="W12" s="45">
        <f>U12/Q12*100</f>
        <v>2.144249512670565</v>
      </c>
      <c r="X12" s="45">
        <f>V12/R12*100</f>
        <v>1.8317503392130257</v>
      </c>
      <c r="Y12" s="5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</row>
    <row r="13" spans="1:214" ht="12.75">
      <c r="A13" s="37" t="s">
        <v>74</v>
      </c>
      <c r="B13" s="20" t="s">
        <v>102</v>
      </c>
      <c r="C13" s="41">
        <v>17239</v>
      </c>
      <c r="D13" s="41">
        <v>28147</v>
      </c>
      <c r="E13" s="59">
        <f t="shared" si="0"/>
        <v>63.27513196821161</v>
      </c>
      <c r="F13" s="41">
        <v>2901</v>
      </c>
      <c r="G13" s="41">
        <v>5169</v>
      </c>
      <c r="H13" s="45">
        <f t="shared" si="1"/>
        <v>16.828122280874762</v>
      </c>
      <c r="I13" s="45">
        <f t="shared" si="2"/>
        <v>18.364301701779944</v>
      </c>
      <c r="J13" s="41">
        <v>53</v>
      </c>
      <c r="K13" s="41">
        <v>60</v>
      </c>
      <c r="L13" s="45">
        <f t="shared" si="3"/>
        <v>1.8269562219924165</v>
      </c>
      <c r="M13" s="45">
        <f t="shared" si="4"/>
        <v>1.1607661056297156</v>
      </c>
      <c r="N13" s="41">
        <v>11102</v>
      </c>
      <c r="O13" s="41">
        <v>13249</v>
      </c>
      <c r="P13" s="59">
        <f>O13/N13*100-100</f>
        <v>19.338857863448027</v>
      </c>
      <c r="Q13" s="41">
        <v>1371</v>
      </c>
      <c r="R13" s="41">
        <v>2781</v>
      </c>
      <c r="S13" s="45">
        <f>Q13/N13*100</f>
        <v>12.349126283552513</v>
      </c>
      <c r="T13" s="45">
        <f>R13/O13*100</f>
        <v>20.990263416106874</v>
      </c>
      <c r="U13" s="41"/>
      <c r="V13" s="41">
        <v>1</v>
      </c>
      <c r="W13" s="45">
        <f>U13/Q13*100</f>
        <v>0</v>
      </c>
      <c r="X13" s="45">
        <f>V13/R13*100</f>
        <v>0.03595828838547285</v>
      </c>
      <c r="Y13" s="5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</row>
    <row r="14" spans="1:214" ht="12.75">
      <c r="A14" s="37" t="s">
        <v>75</v>
      </c>
      <c r="B14" s="20" t="s">
        <v>103</v>
      </c>
      <c r="C14" s="41">
        <v>33094</v>
      </c>
      <c r="D14" s="41">
        <v>62267</v>
      </c>
      <c r="E14" s="59">
        <f t="shared" si="0"/>
        <v>88.15193086360065</v>
      </c>
      <c r="F14" s="41">
        <v>14943</v>
      </c>
      <c r="G14" s="41">
        <v>25547</v>
      </c>
      <c r="H14" s="45">
        <f t="shared" si="1"/>
        <v>45.15319997582644</v>
      </c>
      <c r="I14" s="45">
        <f t="shared" si="2"/>
        <v>41.02815295421331</v>
      </c>
      <c r="J14" s="41">
        <v>48</v>
      </c>
      <c r="K14" s="41">
        <v>102</v>
      </c>
      <c r="L14" s="45">
        <f t="shared" si="3"/>
        <v>0.3212206384260189</v>
      </c>
      <c r="M14" s="45">
        <f t="shared" si="4"/>
        <v>0.39926410146005403</v>
      </c>
      <c r="N14" s="41"/>
      <c r="O14" s="41"/>
      <c r="P14" s="59"/>
      <c r="Q14" s="41"/>
      <c r="R14" s="41"/>
      <c r="S14" s="45"/>
      <c r="T14" s="45"/>
      <c r="U14" s="41"/>
      <c r="V14" s="41"/>
      <c r="W14" s="45"/>
      <c r="X14" s="45"/>
      <c r="Y14" s="5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</row>
    <row r="15" spans="1:214" ht="12.75">
      <c r="A15" s="37" t="s">
        <v>76</v>
      </c>
      <c r="B15" s="20" t="s">
        <v>104</v>
      </c>
      <c r="C15" s="41">
        <v>5777</v>
      </c>
      <c r="D15" s="41">
        <v>10059</v>
      </c>
      <c r="E15" s="59">
        <f t="shared" si="0"/>
        <v>74.12151635797127</v>
      </c>
      <c r="F15" s="41">
        <v>1287</v>
      </c>
      <c r="G15" s="41">
        <v>2023</v>
      </c>
      <c r="H15" s="45">
        <f t="shared" si="1"/>
        <v>22.277998961398648</v>
      </c>
      <c r="I15" s="45">
        <f t="shared" si="2"/>
        <v>20.11134307585247</v>
      </c>
      <c r="J15" s="41">
        <v>56</v>
      </c>
      <c r="K15" s="41">
        <v>79</v>
      </c>
      <c r="L15" s="45">
        <f t="shared" si="3"/>
        <v>4.351204351204351</v>
      </c>
      <c r="M15" s="45">
        <f t="shared" si="4"/>
        <v>3.9050914483440433</v>
      </c>
      <c r="N15" s="41"/>
      <c r="O15" s="41"/>
      <c r="P15" s="59"/>
      <c r="Q15" s="41"/>
      <c r="R15" s="41"/>
      <c r="S15" s="45"/>
      <c r="T15" s="45"/>
      <c r="U15" s="41"/>
      <c r="V15" s="41"/>
      <c r="W15" s="45"/>
      <c r="X15" s="45"/>
      <c r="Y15" s="5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</row>
    <row r="16" spans="1:214" ht="12.75">
      <c r="A16" s="37" t="s">
        <v>77</v>
      </c>
      <c r="B16" s="20" t="s">
        <v>105</v>
      </c>
      <c r="C16" s="41">
        <v>14386</v>
      </c>
      <c r="D16" s="41">
        <v>20126</v>
      </c>
      <c r="E16" s="59">
        <f t="shared" si="0"/>
        <v>39.899902683164186</v>
      </c>
      <c r="F16" s="41">
        <v>3021</v>
      </c>
      <c r="G16" s="41">
        <v>3593</v>
      </c>
      <c r="H16" s="45">
        <f t="shared" si="1"/>
        <v>20.999582927846518</v>
      </c>
      <c r="I16" s="45">
        <f t="shared" si="2"/>
        <v>17.852529066878663</v>
      </c>
      <c r="J16" s="41">
        <v>1</v>
      </c>
      <c r="K16" s="41"/>
      <c r="L16" s="45">
        <f t="shared" si="3"/>
        <v>0.033101621979477</v>
      </c>
      <c r="M16" s="45">
        <f t="shared" si="4"/>
        <v>0</v>
      </c>
      <c r="N16" s="41"/>
      <c r="O16" s="41"/>
      <c r="P16" s="59"/>
      <c r="Q16" s="41"/>
      <c r="R16" s="41"/>
      <c r="S16" s="45"/>
      <c r="T16" s="45"/>
      <c r="U16" s="41"/>
      <c r="V16" s="41"/>
      <c r="W16" s="45"/>
      <c r="X16" s="45"/>
      <c r="Y16" s="5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</row>
    <row r="17" spans="1:214" ht="12.75">
      <c r="A17" s="37" t="s">
        <v>78</v>
      </c>
      <c r="B17" s="20" t="s">
        <v>106</v>
      </c>
      <c r="C17" s="41">
        <v>5169</v>
      </c>
      <c r="D17" s="41">
        <v>10642</v>
      </c>
      <c r="E17" s="59">
        <f t="shared" si="0"/>
        <v>105.88121493519057</v>
      </c>
      <c r="F17" s="41">
        <v>1351</v>
      </c>
      <c r="G17" s="41">
        <v>2787</v>
      </c>
      <c r="H17" s="45">
        <f t="shared" si="1"/>
        <v>26.1365834784291</v>
      </c>
      <c r="I17" s="45">
        <f t="shared" si="2"/>
        <v>26.18868633715467</v>
      </c>
      <c r="J17" s="41"/>
      <c r="K17" s="41">
        <v>24</v>
      </c>
      <c r="L17" s="45">
        <f t="shared" si="3"/>
        <v>0</v>
      </c>
      <c r="M17" s="45">
        <f t="shared" si="4"/>
        <v>0.8611410118406888</v>
      </c>
      <c r="N17" s="41"/>
      <c r="O17" s="41"/>
      <c r="P17" s="59"/>
      <c r="Q17" s="41"/>
      <c r="R17" s="41"/>
      <c r="S17" s="45"/>
      <c r="T17" s="45"/>
      <c r="U17" s="41"/>
      <c r="V17" s="41"/>
      <c r="W17" s="45"/>
      <c r="X17" s="45"/>
      <c r="Y17" s="5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</row>
    <row r="18" spans="1:214" ht="12.75">
      <c r="A18" s="37" t="s">
        <v>79</v>
      </c>
      <c r="B18" s="20" t="s">
        <v>107</v>
      </c>
      <c r="C18" s="41">
        <v>19665</v>
      </c>
      <c r="D18" s="41">
        <v>28620</v>
      </c>
      <c r="E18" s="59">
        <f t="shared" si="0"/>
        <v>45.53775743707092</v>
      </c>
      <c r="F18" s="41">
        <v>9056</v>
      </c>
      <c r="G18" s="41">
        <v>10970</v>
      </c>
      <c r="H18" s="45">
        <f t="shared" si="1"/>
        <v>46.05136028476989</v>
      </c>
      <c r="I18" s="45">
        <f t="shared" si="2"/>
        <v>38.3298392732355</v>
      </c>
      <c r="J18" s="41">
        <v>675</v>
      </c>
      <c r="K18" s="41">
        <v>1912</v>
      </c>
      <c r="L18" s="45">
        <f t="shared" si="3"/>
        <v>7.453621908127209</v>
      </c>
      <c r="M18" s="45">
        <f t="shared" si="4"/>
        <v>17.429352780309937</v>
      </c>
      <c r="N18" s="41"/>
      <c r="O18" s="41"/>
      <c r="P18" s="59"/>
      <c r="Q18" s="41"/>
      <c r="R18" s="41"/>
      <c r="S18" s="45"/>
      <c r="T18" s="45"/>
      <c r="U18" s="41"/>
      <c r="V18" s="41"/>
      <c r="W18" s="45"/>
      <c r="X18" s="45"/>
      <c r="Y18" s="5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</row>
    <row r="19" spans="1:214" ht="12.75">
      <c r="A19" s="37" t="s">
        <v>80</v>
      </c>
      <c r="B19" s="20" t="s">
        <v>108</v>
      </c>
      <c r="C19" s="41">
        <v>7621</v>
      </c>
      <c r="D19" s="41">
        <v>15454</v>
      </c>
      <c r="E19" s="59">
        <f t="shared" si="0"/>
        <v>102.78178716703846</v>
      </c>
      <c r="F19" s="41">
        <v>2258</v>
      </c>
      <c r="G19" s="41">
        <v>3892</v>
      </c>
      <c r="H19" s="45">
        <f t="shared" si="1"/>
        <v>29.628657656475525</v>
      </c>
      <c r="I19" s="45">
        <f t="shared" si="2"/>
        <v>25.18441827358613</v>
      </c>
      <c r="J19" s="41">
        <v>78</v>
      </c>
      <c r="K19" s="41">
        <v>162</v>
      </c>
      <c r="L19" s="45">
        <f t="shared" si="3"/>
        <v>3.454384410983171</v>
      </c>
      <c r="M19" s="45">
        <f t="shared" si="4"/>
        <v>4.1623843782117165</v>
      </c>
      <c r="N19" s="41"/>
      <c r="O19" s="41"/>
      <c r="P19" s="59"/>
      <c r="Q19" s="41"/>
      <c r="R19" s="41"/>
      <c r="S19" s="45"/>
      <c r="T19" s="45"/>
      <c r="U19" s="41"/>
      <c r="V19" s="41"/>
      <c r="W19" s="45"/>
      <c r="X19" s="45"/>
      <c r="Y19" s="5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</row>
    <row r="20" spans="1:214" ht="12.75">
      <c r="A20" s="37" t="s">
        <v>81</v>
      </c>
      <c r="B20" s="20" t="s">
        <v>109</v>
      </c>
      <c r="C20" s="41">
        <v>6616</v>
      </c>
      <c r="D20" s="41">
        <v>12178</v>
      </c>
      <c r="E20" s="59">
        <f t="shared" si="0"/>
        <v>84.0689238210399</v>
      </c>
      <c r="F20" s="41">
        <v>1255</v>
      </c>
      <c r="G20" s="41">
        <v>1892</v>
      </c>
      <c r="H20" s="45">
        <f t="shared" si="1"/>
        <v>18.969165659008464</v>
      </c>
      <c r="I20" s="45">
        <f t="shared" si="2"/>
        <v>15.536212842831334</v>
      </c>
      <c r="J20" s="41">
        <v>37</v>
      </c>
      <c r="K20" s="41">
        <v>54</v>
      </c>
      <c r="L20" s="45">
        <f t="shared" si="3"/>
        <v>2.948207171314741</v>
      </c>
      <c r="M20" s="45">
        <f t="shared" si="4"/>
        <v>2.854122621564482</v>
      </c>
      <c r="N20" s="41"/>
      <c r="O20" s="41"/>
      <c r="P20" s="59"/>
      <c r="Q20" s="41"/>
      <c r="R20" s="41"/>
      <c r="S20" s="45"/>
      <c r="T20" s="45"/>
      <c r="U20" s="41"/>
      <c r="V20" s="41"/>
      <c r="W20" s="45"/>
      <c r="X20" s="45"/>
      <c r="Y20" s="5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</row>
    <row r="21" spans="1:214" ht="12.75">
      <c r="A21" s="37" t="s">
        <v>82</v>
      </c>
      <c r="B21" s="20" t="s">
        <v>110</v>
      </c>
      <c r="C21" s="41">
        <v>15661</v>
      </c>
      <c r="D21" s="41">
        <v>32324</v>
      </c>
      <c r="E21" s="59">
        <f t="shared" si="0"/>
        <v>106.39805887235809</v>
      </c>
      <c r="F21" s="41">
        <v>4848</v>
      </c>
      <c r="G21" s="41">
        <v>8386</v>
      </c>
      <c r="H21" s="45">
        <f t="shared" si="1"/>
        <v>30.95587765787625</v>
      </c>
      <c r="I21" s="45">
        <f t="shared" si="2"/>
        <v>25.94357134018067</v>
      </c>
      <c r="J21" s="41">
        <v>101</v>
      </c>
      <c r="K21" s="41">
        <v>145</v>
      </c>
      <c r="L21" s="45">
        <f t="shared" si="3"/>
        <v>2.083333333333333</v>
      </c>
      <c r="M21" s="45">
        <f t="shared" si="4"/>
        <v>1.7290722632959694</v>
      </c>
      <c r="N21" s="41">
        <v>18228</v>
      </c>
      <c r="O21" s="41">
        <v>26541</v>
      </c>
      <c r="P21" s="59">
        <f>O21/N21*100-100</f>
        <v>45.60566161948651</v>
      </c>
      <c r="Q21" s="41">
        <v>2489</v>
      </c>
      <c r="R21" s="41">
        <v>4193</v>
      </c>
      <c r="S21" s="45">
        <f>Q21/N21*100</f>
        <v>13.654816765415845</v>
      </c>
      <c r="T21" s="45">
        <f>R21/O21*100</f>
        <v>15.798199012848047</v>
      </c>
      <c r="U21" s="41"/>
      <c r="V21" s="41">
        <v>8</v>
      </c>
      <c r="W21" s="45">
        <f>U21/Q21*100</f>
        <v>0</v>
      </c>
      <c r="X21" s="45">
        <f>V21/R21*100</f>
        <v>0.19079418077748628</v>
      </c>
      <c r="Y21" s="5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</row>
    <row r="22" spans="1:214" ht="12.75">
      <c r="A22" s="37" t="s">
        <v>83</v>
      </c>
      <c r="B22" s="20" t="s">
        <v>111</v>
      </c>
      <c r="C22" s="41">
        <v>8722</v>
      </c>
      <c r="D22" s="41">
        <v>17201</v>
      </c>
      <c r="E22" s="59">
        <f t="shared" si="0"/>
        <v>97.21394175647785</v>
      </c>
      <c r="F22" s="41">
        <v>2353</v>
      </c>
      <c r="G22" s="41">
        <v>4763</v>
      </c>
      <c r="H22" s="45">
        <f t="shared" si="1"/>
        <v>26.977757395092866</v>
      </c>
      <c r="I22" s="45">
        <f t="shared" si="2"/>
        <v>27.690250566827512</v>
      </c>
      <c r="J22" s="41">
        <v>69</v>
      </c>
      <c r="K22" s="41">
        <v>120</v>
      </c>
      <c r="L22" s="45">
        <f t="shared" si="3"/>
        <v>2.932426689332767</v>
      </c>
      <c r="M22" s="45">
        <f t="shared" si="4"/>
        <v>2.519420533277346</v>
      </c>
      <c r="N22" s="41"/>
      <c r="O22" s="41"/>
      <c r="P22" s="59"/>
      <c r="Q22" s="41"/>
      <c r="R22" s="41"/>
      <c r="S22" s="45"/>
      <c r="T22" s="45"/>
      <c r="U22" s="41"/>
      <c r="V22" s="41"/>
      <c r="W22" s="45"/>
      <c r="X22" s="45"/>
      <c r="Y22" s="5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</row>
    <row r="23" spans="1:214" ht="12.75">
      <c r="A23" s="37" t="s">
        <v>84</v>
      </c>
      <c r="B23" s="20" t="s">
        <v>112</v>
      </c>
      <c r="C23" s="41">
        <v>20080</v>
      </c>
      <c r="D23" s="41">
        <v>35803</v>
      </c>
      <c r="E23" s="59">
        <f t="shared" si="0"/>
        <v>78.30179282868525</v>
      </c>
      <c r="F23" s="41">
        <v>5196</v>
      </c>
      <c r="G23" s="41">
        <v>7944</v>
      </c>
      <c r="H23" s="45">
        <f t="shared" si="1"/>
        <v>25.876494023904385</v>
      </c>
      <c r="I23" s="45">
        <f t="shared" si="2"/>
        <v>22.18808479736335</v>
      </c>
      <c r="J23" s="41">
        <v>153</v>
      </c>
      <c r="K23" s="41">
        <v>203</v>
      </c>
      <c r="L23" s="45">
        <f t="shared" si="3"/>
        <v>2.9445727482678983</v>
      </c>
      <c r="M23" s="45">
        <f t="shared" si="4"/>
        <v>2.555387713997986</v>
      </c>
      <c r="N23" s="41">
        <v>13547</v>
      </c>
      <c r="O23" s="41">
        <v>18005</v>
      </c>
      <c r="P23" s="59">
        <f>O23/N23*100-100</f>
        <v>32.90765483132796</v>
      </c>
      <c r="Q23" s="41">
        <v>2827</v>
      </c>
      <c r="R23" s="41">
        <v>3138</v>
      </c>
      <c r="S23" s="45">
        <f>Q23/N23*100</f>
        <v>20.868088875765853</v>
      </c>
      <c r="T23" s="45">
        <f>R23/O23*100</f>
        <v>17.428492085531797</v>
      </c>
      <c r="U23" s="41">
        <v>16</v>
      </c>
      <c r="V23" s="41">
        <v>6</v>
      </c>
      <c r="W23" s="45">
        <f>U23/Q23*100</f>
        <v>0.5659709939865581</v>
      </c>
      <c r="X23" s="45">
        <f>V23/R23*100</f>
        <v>0.19120458891013384</v>
      </c>
      <c r="Y23" s="5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</row>
    <row r="24" spans="1:214" ht="12.75">
      <c r="A24" s="37" t="s">
        <v>85</v>
      </c>
      <c r="B24" s="20" t="s">
        <v>113</v>
      </c>
      <c r="C24" s="41">
        <v>10296</v>
      </c>
      <c r="D24" s="41">
        <v>23003</v>
      </c>
      <c r="E24" s="59">
        <f t="shared" si="0"/>
        <v>123.41686091686091</v>
      </c>
      <c r="F24" s="41">
        <v>2402</v>
      </c>
      <c r="G24" s="41">
        <v>4389</v>
      </c>
      <c r="H24" s="45">
        <f t="shared" si="1"/>
        <v>23.32944832944833</v>
      </c>
      <c r="I24" s="45">
        <f t="shared" si="2"/>
        <v>19.080119984349867</v>
      </c>
      <c r="J24" s="41">
        <v>9</v>
      </c>
      <c r="K24" s="41">
        <v>7</v>
      </c>
      <c r="L24" s="45">
        <f t="shared" si="3"/>
        <v>0.37468776019983346</v>
      </c>
      <c r="M24" s="45">
        <f t="shared" si="4"/>
        <v>0.1594896331738437</v>
      </c>
      <c r="N24" s="41"/>
      <c r="O24" s="41"/>
      <c r="P24" s="59"/>
      <c r="Q24" s="41"/>
      <c r="R24" s="41"/>
      <c r="S24" s="45"/>
      <c r="T24" s="45"/>
      <c r="U24" s="41"/>
      <c r="V24" s="41"/>
      <c r="W24" s="45"/>
      <c r="X24" s="45"/>
      <c r="Y24" s="5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</row>
    <row r="25" spans="1:214" ht="12.75">
      <c r="A25" s="37" t="s">
        <v>86</v>
      </c>
      <c r="B25" s="20" t="s">
        <v>114</v>
      </c>
      <c r="C25" s="41">
        <v>12866</v>
      </c>
      <c r="D25" s="41">
        <v>26024</v>
      </c>
      <c r="E25" s="59">
        <f t="shared" si="0"/>
        <v>102.26954764495568</v>
      </c>
      <c r="F25" s="41">
        <v>5509</v>
      </c>
      <c r="G25" s="41">
        <v>6829</v>
      </c>
      <c r="H25" s="45">
        <f t="shared" si="1"/>
        <v>42.818280739934714</v>
      </c>
      <c r="I25" s="45">
        <f t="shared" si="2"/>
        <v>26.24116200430372</v>
      </c>
      <c r="J25" s="41">
        <v>21</v>
      </c>
      <c r="K25" s="41">
        <v>37</v>
      </c>
      <c r="L25" s="45">
        <f t="shared" si="3"/>
        <v>0.3811944091486658</v>
      </c>
      <c r="M25" s="45">
        <f t="shared" si="4"/>
        <v>0.541806999560697</v>
      </c>
      <c r="N25" s="41"/>
      <c r="O25" s="41"/>
      <c r="P25" s="59"/>
      <c r="Q25" s="41"/>
      <c r="R25" s="41"/>
      <c r="S25" s="45"/>
      <c r="T25" s="45"/>
      <c r="U25" s="41"/>
      <c r="V25" s="41"/>
      <c r="W25" s="45"/>
      <c r="X25" s="45"/>
      <c r="Y25" s="5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</row>
    <row r="26" spans="1:214" ht="12.75">
      <c r="A26" s="37" t="s">
        <v>87</v>
      </c>
      <c r="B26" s="20" t="s">
        <v>115</v>
      </c>
      <c r="C26" s="41">
        <v>11999</v>
      </c>
      <c r="D26" s="41">
        <v>19770</v>
      </c>
      <c r="E26" s="59">
        <f t="shared" si="0"/>
        <v>64.76373031085924</v>
      </c>
      <c r="F26" s="41">
        <v>3065</v>
      </c>
      <c r="G26" s="41">
        <v>4385</v>
      </c>
      <c r="H26" s="45">
        <f t="shared" si="1"/>
        <v>25.54379531627636</v>
      </c>
      <c r="I26" s="45">
        <f t="shared" si="2"/>
        <v>22.180070814365198</v>
      </c>
      <c r="J26" s="41">
        <v>6</v>
      </c>
      <c r="K26" s="41"/>
      <c r="L26" s="45">
        <f t="shared" si="3"/>
        <v>0.1957585644371941</v>
      </c>
      <c r="M26" s="45">
        <f t="shared" si="4"/>
        <v>0</v>
      </c>
      <c r="N26" s="41"/>
      <c r="O26" s="41"/>
      <c r="P26" s="59"/>
      <c r="Q26" s="41"/>
      <c r="R26" s="41"/>
      <c r="S26" s="45"/>
      <c r="T26" s="45"/>
      <c r="U26" s="41"/>
      <c r="V26" s="41"/>
      <c r="W26" s="45"/>
      <c r="X26" s="45"/>
      <c r="Y26" s="5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</row>
    <row r="27" spans="1:214" ht="12.75">
      <c r="A27" s="37" t="s">
        <v>88</v>
      </c>
      <c r="B27" s="20" t="s">
        <v>116</v>
      </c>
      <c r="C27" s="41">
        <v>5328</v>
      </c>
      <c r="D27" s="41">
        <v>11824</v>
      </c>
      <c r="E27" s="59">
        <f t="shared" si="0"/>
        <v>121.92192192192189</v>
      </c>
      <c r="F27" s="41">
        <v>1250</v>
      </c>
      <c r="G27" s="41">
        <v>1796</v>
      </c>
      <c r="H27" s="45">
        <f t="shared" si="1"/>
        <v>23.46096096096096</v>
      </c>
      <c r="I27" s="45">
        <f t="shared" si="2"/>
        <v>15.189445196211096</v>
      </c>
      <c r="J27" s="41">
        <v>12</v>
      </c>
      <c r="K27" s="41">
        <v>11</v>
      </c>
      <c r="L27" s="45">
        <f t="shared" si="3"/>
        <v>0.96</v>
      </c>
      <c r="M27" s="45">
        <f t="shared" si="4"/>
        <v>0.6124721603563474</v>
      </c>
      <c r="N27" s="41"/>
      <c r="O27" s="41"/>
      <c r="P27" s="59"/>
      <c r="Q27" s="41"/>
      <c r="R27" s="41"/>
      <c r="S27" s="45"/>
      <c r="T27" s="45"/>
      <c r="U27" s="41"/>
      <c r="V27" s="41"/>
      <c r="W27" s="45"/>
      <c r="X27" s="45"/>
      <c r="Y27" s="5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</row>
    <row r="28" spans="1:214" ht="12.75">
      <c r="A28" s="37" t="s">
        <v>89</v>
      </c>
      <c r="B28" s="20" t="s">
        <v>117</v>
      </c>
      <c r="C28" s="41">
        <v>26044</v>
      </c>
      <c r="D28" s="41">
        <v>37843</v>
      </c>
      <c r="E28" s="59">
        <f t="shared" si="0"/>
        <v>45.304100752572566</v>
      </c>
      <c r="F28" s="41">
        <v>5180</v>
      </c>
      <c r="G28" s="41">
        <v>6884</v>
      </c>
      <c r="H28" s="45">
        <f t="shared" si="1"/>
        <v>19.88941790815543</v>
      </c>
      <c r="I28" s="45">
        <f t="shared" si="2"/>
        <v>18.190946806542822</v>
      </c>
      <c r="J28" s="41"/>
      <c r="K28" s="41">
        <v>26</v>
      </c>
      <c r="L28" s="45">
        <f t="shared" si="3"/>
        <v>0</v>
      </c>
      <c r="M28" s="45">
        <f t="shared" si="4"/>
        <v>0.3776873910517141</v>
      </c>
      <c r="N28" s="41">
        <v>17991</v>
      </c>
      <c r="O28" s="41">
        <v>23629</v>
      </c>
      <c r="P28" s="59">
        <f>O28/N28*100-100</f>
        <v>31.337891167806106</v>
      </c>
      <c r="Q28" s="41">
        <v>4340</v>
      </c>
      <c r="R28" s="41">
        <v>4178</v>
      </c>
      <c r="S28" s="45">
        <f>Q28/N28*100</f>
        <v>24.12317269745984</v>
      </c>
      <c r="T28" s="45">
        <f>R28/O28*100</f>
        <v>17.681662364044183</v>
      </c>
      <c r="U28" s="41">
        <v>11</v>
      </c>
      <c r="V28" s="41">
        <v>13</v>
      </c>
      <c r="W28" s="45">
        <f>U28/Q28*100</f>
        <v>0.2534562211981567</v>
      </c>
      <c r="X28" s="45">
        <f>V28/R28*100</f>
        <v>0.3111536620392532</v>
      </c>
      <c r="Y28" s="5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</row>
    <row r="29" spans="1:214" ht="12.75">
      <c r="A29" s="37" t="s">
        <v>90</v>
      </c>
      <c r="B29" s="20" t="s">
        <v>118</v>
      </c>
      <c r="C29" s="41">
        <v>5519</v>
      </c>
      <c r="D29" s="41">
        <v>11174</v>
      </c>
      <c r="E29" s="59">
        <f t="shared" si="0"/>
        <v>102.46421453161804</v>
      </c>
      <c r="F29" s="41">
        <v>1243</v>
      </c>
      <c r="G29" s="41">
        <v>2035</v>
      </c>
      <c r="H29" s="45">
        <f t="shared" si="1"/>
        <v>22.52219605000906</v>
      </c>
      <c r="I29" s="45">
        <f t="shared" si="2"/>
        <v>18.211920529801322</v>
      </c>
      <c r="J29" s="41">
        <v>10</v>
      </c>
      <c r="K29" s="41">
        <v>6</v>
      </c>
      <c r="L29" s="45">
        <f t="shared" si="3"/>
        <v>0.8045052292839904</v>
      </c>
      <c r="M29" s="45">
        <f t="shared" si="4"/>
        <v>0.29484029484029484</v>
      </c>
      <c r="N29" s="41"/>
      <c r="O29" s="41"/>
      <c r="P29" s="59"/>
      <c r="Q29" s="41"/>
      <c r="R29" s="41"/>
      <c r="S29" s="45"/>
      <c r="T29" s="45"/>
      <c r="U29" s="41"/>
      <c r="V29" s="41"/>
      <c r="W29" s="45"/>
      <c r="X29" s="45"/>
      <c r="Y29" s="5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</row>
    <row r="30" spans="1:214" ht="12.75">
      <c r="A30" s="37" t="s">
        <v>91</v>
      </c>
      <c r="B30" s="20" t="s">
        <v>119</v>
      </c>
      <c r="C30" s="41">
        <v>11008</v>
      </c>
      <c r="D30" s="41">
        <v>24211</v>
      </c>
      <c r="E30" s="59">
        <f t="shared" si="0"/>
        <v>119.94004360465115</v>
      </c>
      <c r="F30" s="41">
        <v>3224</v>
      </c>
      <c r="G30" s="41">
        <v>4517</v>
      </c>
      <c r="H30" s="45">
        <f t="shared" si="1"/>
        <v>29.28779069767442</v>
      </c>
      <c r="I30" s="45">
        <f t="shared" si="2"/>
        <v>18.65680888852175</v>
      </c>
      <c r="J30" s="41"/>
      <c r="K30" s="41"/>
      <c r="L30" s="45">
        <f t="shared" si="3"/>
        <v>0</v>
      </c>
      <c r="M30" s="45">
        <f t="shared" si="4"/>
        <v>0</v>
      </c>
      <c r="N30" s="41"/>
      <c r="O30" s="41"/>
      <c r="P30" s="59"/>
      <c r="Q30" s="41"/>
      <c r="R30" s="41"/>
      <c r="S30" s="45"/>
      <c r="T30" s="45"/>
      <c r="U30" s="41"/>
      <c r="V30" s="41"/>
      <c r="W30" s="45"/>
      <c r="X30" s="45"/>
      <c r="Y30" s="5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</row>
    <row r="31" spans="1:214" ht="12.75">
      <c r="A31" s="37" t="s">
        <v>92</v>
      </c>
      <c r="B31" s="20" t="s">
        <v>120</v>
      </c>
      <c r="C31" s="41">
        <v>7813</v>
      </c>
      <c r="D31" s="41">
        <v>14821</v>
      </c>
      <c r="E31" s="59">
        <f t="shared" si="0"/>
        <v>89.69665941379753</v>
      </c>
      <c r="F31" s="41">
        <v>2103</v>
      </c>
      <c r="G31" s="41">
        <v>2746</v>
      </c>
      <c r="H31" s="45">
        <f t="shared" si="1"/>
        <v>26.916677332650714</v>
      </c>
      <c r="I31" s="45">
        <f t="shared" si="2"/>
        <v>18.527764658255176</v>
      </c>
      <c r="J31" s="41">
        <v>10</v>
      </c>
      <c r="K31" s="41">
        <v>14</v>
      </c>
      <c r="L31" s="45">
        <f t="shared" si="3"/>
        <v>0.47551117451260105</v>
      </c>
      <c r="M31" s="45">
        <f t="shared" si="4"/>
        <v>0.5098324836125273</v>
      </c>
      <c r="N31" s="41"/>
      <c r="O31" s="41"/>
      <c r="P31" s="59"/>
      <c r="Q31" s="41"/>
      <c r="R31" s="41"/>
      <c r="S31" s="45"/>
      <c r="T31" s="45"/>
      <c r="U31" s="41"/>
      <c r="V31" s="41"/>
      <c r="W31" s="45"/>
      <c r="X31" s="45"/>
      <c r="Y31" s="5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</row>
    <row r="32" spans="1:214" ht="12.75">
      <c r="A32" s="37" t="s">
        <v>93</v>
      </c>
      <c r="B32" s="20" t="s">
        <v>121</v>
      </c>
      <c r="C32" s="41">
        <v>3702</v>
      </c>
      <c r="D32" s="41">
        <v>9579</v>
      </c>
      <c r="E32" s="59">
        <f t="shared" si="0"/>
        <v>158.7520259319287</v>
      </c>
      <c r="F32" s="41">
        <v>969</v>
      </c>
      <c r="G32" s="41">
        <v>2586</v>
      </c>
      <c r="H32" s="45">
        <f t="shared" si="1"/>
        <v>26.175040518638575</v>
      </c>
      <c r="I32" s="45">
        <f t="shared" si="2"/>
        <v>26.996554963983716</v>
      </c>
      <c r="J32" s="41">
        <v>8</v>
      </c>
      <c r="K32" s="41">
        <v>5</v>
      </c>
      <c r="L32" s="45">
        <f t="shared" si="3"/>
        <v>0.8255933952528379</v>
      </c>
      <c r="M32" s="45">
        <f t="shared" si="4"/>
        <v>0.19334880123743234</v>
      </c>
      <c r="N32" s="41"/>
      <c r="O32" s="41"/>
      <c r="P32" s="59"/>
      <c r="Q32" s="41"/>
      <c r="R32" s="41"/>
      <c r="S32" s="45"/>
      <c r="T32" s="45"/>
      <c r="U32" s="41"/>
      <c r="V32" s="41"/>
      <c r="W32" s="45"/>
      <c r="X32" s="45"/>
      <c r="Y32" s="5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</row>
    <row r="33" spans="1:214" ht="12.75">
      <c r="A33" s="37" t="s">
        <v>94</v>
      </c>
      <c r="B33" s="20" t="s">
        <v>122</v>
      </c>
      <c r="C33" s="41">
        <v>8348</v>
      </c>
      <c r="D33" s="41">
        <v>22927</v>
      </c>
      <c r="E33" s="59">
        <f t="shared" si="0"/>
        <v>174.64063248682316</v>
      </c>
      <c r="F33" s="41">
        <v>2588</v>
      </c>
      <c r="G33" s="41">
        <v>4433</v>
      </c>
      <c r="H33" s="45">
        <f t="shared" si="1"/>
        <v>31.001437470052707</v>
      </c>
      <c r="I33" s="45">
        <f t="shared" si="2"/>
        <v>19.33528154577572</v>
      </c>
      <c r="J33" s="41">
        <v>1</v>
      </c>
      <c r="K33" s="41">
        <v>1</v>
      </c>
      <c r="L33" s="45">
        <f t="shared" si="3"/>
        <v>0.03863987635239567</v>
      </c>
      <c r="M33" s="45">
        <f t="shared" si="4"/>
        <v>0.022558087074216106</v>
      </c>
      <c r="N33" s="41"/>
      <c r="O33" s="41"/>
      <c r="P33" s="59"/>
      <c r="Q33" s="41"/>
      <c r="R33" s="41"/>
      <c r="S33" s="45"/>
      <c r="T33" s="45"/>
      <c r="U33" s="41"/>
      <c r="V33" s="41"/>
      <c r="W33" s="45"/>
      <c r="X33" s="45"/>
      <c r="Y33" s="5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</row>
    <row r="34" spans="1:214" ht="12.75">
      <c r="A34" s="37" t="s">
        <v>95</v>
      </c>
      <c r="B34" s="20" t="s">
        <v>123</v>
      </c>
      <c r="C34" s="41">
        <v>61350</v>
      </c>
      <c r="D34" s="41">
        <v>76729</v>
      </c>
      <c r="E34" s="59">
        <f t="shared" si="0"/>
        <v>25.067644661776683</v>
      </c>
      <c r="F34" s="41">
        <v>32528</v>
      </c>
      <c r="G34" s="41">
        <v>39574</v>
      </c>
      <c r="H34" s="45">
        <f t="shared" si="1"/>
        <v>53.02037489812551</v>
      </c>
      <c r="I34" s="45">
        <f t="shared" si="2"/>
        <v>51.5763270732057</v>
      </c>
      <c r="J34" s="43">
        <v>8842</v>
      </c>
      <c r="K34" s="41">
        <v>13131</v>
      </c>
      <c r="L34" s="45">
        <f t="shared" si="3"/>
        <v>27.182734874569604</v>
      </c>
      <c r="M34" s="45">
        <f t="shared" si="4"/>
        <v>33.18087633294587</v>
      </c>
      <c r="N34" s="41">
        <v>30061</v>
      </c>
      <c r="O34" s="41">
        <v>38232</v>
      </c>
      <c r="P34" s="59">
        <f>O34/N34*100-100</f>
        <v>27.181397824423684</v>
      </c>
      <c r="Q34" s="41">
        <v>5067</v>
      </c>
      <c r="R34" s="41">
        <v>7954</v>
      </c>
      <c r="S34" s="45">
        <f>Q34/N34*100</f>
        <v>16.855726689065566</v>
      </c>
      <c r="T34" s="45">
        <f>R34/O34*100</f>
        <v>20.804561623770663</v>
      </c>
      <c r="U34" s="41">
        <v>297</v>
      </c>
      <c r="V34" s="41">
        <v>292</v>
      </c>
      <c r="W34" s="45">
        <f>U34/Q34*100</f>
        <v>5.86145648312611</v>
      </c>
      <c r="X34" s="45">
        <f>V34/R34*100</f>
        <v>3.671108876037214</v>
      </c>
      <c r="Y34" s="5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</row>
    <row r="35" spans="1:214" ht="12.75">
      <c r="A35" s="37" t="s">
        <v>96</v>
      </c>
      <c r="B35" s="39" t="s">
        <v>124</v>
      </c>
      <c r="C35" s="41"/>
      <c r="D35" s="41"/>
      <c r="E35" s="41"/>
      <c r="F35" s="41"/>
      <c r="G35" s="41"/>
      <c r="H35" s="45"/>
      <c r="I35" s="45"/>
      <c r="J35" s="41"/>
      <c r="K35" s="41"/>
      <c r="L35" s="45"/>
      <c r="M35" s="45"/>
      <c r="N35" s="41"/>
      <c r="O35" s="41"/>
      <c r="P35" s="41"/>
      <c r="Q35" s="41"/>
      <c r="R35" s="41"/>
      <c r="S35" s="45"/>
      <c r="T35" s="45"/>
      <c r="U35" s="41"/>
      <c r="V35" s="41"/>
      <c r="W35" s="45"/>
      <c r="X35" s="45"/>
      <c r="Y35" s="5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</row>
    <row r="36" spans="1:25" ht="12.75">
      <c r="A36" s="67"/>
      <c r="B36" s="68" t="s">
        <v>52</v>
      </c>
      <c r="C36" s="69">
        <f>SUM(C9:C35)</f>
        <v>371582</v>
      </c>
      <c r="D36" s="69">
        <f>SUM(D9:D35)</f>
        <v>635664</v>
      </c>
      <c r="E36" s="60">
        <f>D36/C36*100-100</f>
        <v>71.06964277064012</v>
      </c>
      <c r="F36" s="69">
        <f>SUM(F9:F35)</f>
        <v>122461</v>
      </c>
      <c r="G36" s="69">
        <f>SUM(G9:G35)</f>
        <v>176310</v>
      </c>
      <c r="H36" s="61">
        <f>F36/C36*100</f>
        <v>32.95665559688036</v>
      </c>
      <c r="I36" s="61">
        <f>G36/D36*100</f>
        <v>27.736351279921468</v>
      </c>
      <c r="J36" s="69">
        <f>SUM(J9:J35)</f>
        <v>10288</v>
      </c>
      <c r="K36" s="69">
        <f>SUM(K9:K35)</f>
        <v>16208</v>
      </c>
      <c r="L36" s="61">
        <f>J36/F36*100</f>
        <v>8.401041964380497</v>
      </c>
      <c r="M36" s="61">
        <f>K36/G36*100</f>
        <v>9.192898871306223</v>
      </c>
      <c r="N36" s="69">
        <f>SUM(N9:N34)</f>
        <v>119538</v>
      </c>
      <c r="O36" s="69">
        <f>SUM(O9:O34)</f>
        <v>164469</v>
      </c>
      <c r="P36" s="60">
        <f>O36/N36*100-100</f>
        <v>37.58721076143152</v>
      </c>
      <c r="Q36" s="69">
        <f>SUM(Q9:Q34)</f>
        <v>21636</v>
      </c>
      <c r="R36" s="69">
        <f>SUM(R9:R35)</f>
        <v>31829</v>
      </c>
      <c r="S36" s="61">
        <f>Q36/N36*100</f>
        <v>18.099683782562867</v>
      </c>
      <c r="T36" s="61">
        <f>R36/O36*100</f>
        <v>19.35258316156844</v>
      </c>
      <c r="U36" s="69">
        <f>SUM(U9:U34)</f>
        <v>395</v>
      </c>
      <c r="V36" s="69">
        <f>SUM(V9:V34)</f>
        <v>438</v>
      </c>
      <c r="W36" s="61">
        <f>U36/Q36*100</f>
        <v>1.825660935477907</v>
      </c>
      <c r="X36" s="61">
        <f>V36/R36*100</f>
        <v>1.376103553363285</v>
      </c>
      <c r="Y36" s="6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sheetProtection/>
  <mergeCells count="26">
    <mergeCell ref="F5:I5"/>
    <mergeCell ref="F6:G6"/>
    <mergeCell ref="H6:I6"/>
    <mergeCell ref="C5:E5"/>
    <mergeCell ref="D6:D7"/>
    <mergeCell ref="E6:E7"/>
    <mergeCell ref="C4:M4"/>
    <mergeCell ref="N4:X4"/>
    <mergeCell ref="N6:N7"/>
    <mergeCell ref="O6:O7"/>
    <mergeCell ref="P6:P7"/>
    <mergeCell ref="J5:M5"/>
    <mergeCell ref="W6:X6"/>
    <mergeCell ref="J6:K6"/>
    <mergeCell ref="L6:M6"/>
    <mergeCell ref="C6:C7"/>
    <mergeCell ref="N5:P5"/>
    <mergeCell ref="Q5:T5"/>
    <mergeCell ref="U5:X5"/>
    <mergeCell ref="A2:B2"/>
    <mergeCell ref="A4:A7"/>
    <mergeCell ref="B4:B7"/>
    <mergeCell ref="C2:X2"/>
    <mergeCell ref="Q6:R6"/>
    <mergeCell ref="S6:T6"/>
    <mergeCell ref="U6:V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F3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4.00390625" style="0" customWidth="1"/>
    <col min="3" max="3" width="6.57421875" style="0" customWidth="1"/>
    <col min="4" max="4" width="7.140625" style="0" customWidth="1"/>
    <col min="5" max="6" width="6.28125" style="0" customWidth="1"/>
    <col min="7" max="7" width="6.7109375" style="0" customWidth="1"/>
    <col min="8" max="9" width="5.8515625" style="0" customWidth="1"/>
    <col min="10" max="10" width="6.140625" style="0" customWidth="1"/>
    <col min="11" max="12" width="6.57421875" style="0" customWidth="1"/>
    <col min="13" max="13" width="6.421875" style="0" customWidth="1"/>
    <col min="14" max="14" width="5.7109375" style="0" customWidth="1"/>
    <col min="15" max="15" width="6.421875" style="0" customWidth="1"/>
    <col min="16" max="16" width="6.8515625" style="0" customWidth="1"/>
    <col min="17" max="17" width="6.00390625" style="0" customWidth="1"/>
    <col min="18" max="18" width="5.7109375" style="0" customWidth="1"/>
    <col min="19" max="19" width="6.57421875" style="0" customWidth="1"/>
    <col min="20" max="21" width="6.140625" style="0" customWidth="1"/>
    <col min="22" max="22" width="5.57421875" style="0" customWidth="1"/>
    <col min="23" max="24" width="6.57421875" style="0" customWidth="1"/>
  </cols>
  <sheetData>
    <row r="1" spans="23:24" ht="12.75" customHeight="1">
      <c r="W1" s="33" t="s">
        <v>143</v>
      </c>
      <c r="X1" s="33"/>
    </row>
    <row r="2" spans="1:24" ht="22.5" customHeight="1">
      <c r="A2" s="287"/>
      <c r="B2" s="287"/>
      <c r="C2" s="290" t="s">
        <v>6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ht="9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5" ht="27.75" customHeight="1">
      <c r="A4" s="288" t="s">
        <v>28</v>
      </c>
      <c r="B4" s="251" t="s">
        <v>97</v>
      </c>
      <c r="C4" s="259" t="s">
        <v>141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59" t="s">
        <v>142</v>
      </c>
      <c r="O4" s="260"/>
      <c r="P4" s="260"/>
      <c r="Q4" s="260"/>
      <c r="R4" s="260"/>
      <c r="S4" s="260"/>
      <c r="T4" s="260"/>
      <c r="U4" s="260"/>
      <c r="V4" s="260"/>
      <c r="W4" s="260"/>
      <c r="X4" s="261"/>
      <c r="Y4" s="6"/>
    </row>
    <row r="5" spans="1:25" ht="26.25" customHeight="1">
      <c r="A5" s="288"/>
      <c r="B5" s="251"/>
      <c r="C5" s="291" t="s">
        <v>125</v>
      </c>
      <c r="D5" s="292"/>
      <c r="E5" s="293"/>
      <c r="F5" s="267" t="s">
        <v>133</v>
      </c>
      <c r="G5" s="267"/>
      <c r="H5" s="267"/>
      <c r="I5" s="267"/>
      <c r="J5" s="267" t="s">
        <v>135</v>
      </c>
      <c r="K5" s="267"/>
      <c r="L5" s="267"/>
      <c r="M5" s="267"/>
      <c r="N5" s="291" t="s">
        <v>125</v>
      </c>
      <c r="O5" s="292"/>
      <c r="P5" s="293"/>
      <c r="Q5" s="267" t="s">
        <v>133</v>
      </c>
      <c r="R5" s="267"/>
      <c r="S5" s="267"/>
      <c r="T5" s="267"/>
      <c r="U5" s="267" t="s">
        <v>135</v>
      </c>
      <c r="V5" s="267"/>
      <c r="W5" s="267"/>
      <c r="X5" s="267"/>
      <c r="Y5" s="6"/>
    </row>
    <row r="6" spans="1:25" ht="12.75">
      <c r="A6" s="288"/>
      <c r="B6" s="251"/>
      <c r="C6" s="267">
        <v>2020</v>
      </c>
      <c r="D6" s="267">
        <v>2021</v>
      </c>
      <c r="E6" s="258" t="s">
        <v>138</v>
      </c>
      <c r="F6" s="265" t="s">
        <v>60</v>
      </c>
      <c r="G6" s="265"/>
      <c r="H6" s="258" t="s">
        <v>134</v>
      </c>
      <c r="I6" s="258"/>
      <c r="J6" s="265" t="s">
        <v>60</v>
      </c>
      <c r="K6" s="265"/>
      <c r="L6" s="258" t="s">
        <v>134</v>
      </c>
      <c r="M6" s="258"/>
      <c r="N6" s="267">
        <v>2020</v>
      </c>
      <c r="O6" s="267">
        <v>2021</v>
      </c>
      <c r="P6" s="258" t="s">
        <v>138</v>
      </c>
      <c r="Q6" s="265" t="s">
        <v>60</v>
      </c>
      <c r="R6" s="265"/>
      <c r="S6" s="258" t="s">
        <v>134</v>
      </c>
      <c r="T6" s="258"/>
      <c r="U6" s="265" t="s">
        <v>60</v>
      </c>
      <c r="V6" s="265"/>
      <c r="W6" s="258" t="s">
        <v>134</v>
      </c>
      <c r="X6" s="258"/>
      <c r="Y6" s="6"/>
    </row>
    <row r="7" spans="1:25" ht="12.75">
      <c r="A7" s="288"/>
      <c r="B7" s="251"/>
      <c r="C7" s="267"/>
      <c r="D7" s="267"/>
      <c r="E7" s="258"/>
      <c r="F7" s="15">
        <v>2020</v>
      </c>
      <c r="G7" s="15">
        <v>2021</v>
      </c>
      <c r="H7" s="15">
        <v>2020</v>
      </c>
      <c r="I7" s="15">
        <v>2021</v>
      </c>
      <c r="J7" s="15">
        <v>2020</v>
      </c>
      <c r="K7" s="15">
        <v>2021</v>
      </c>
      <c r="L7" s="15">
        <v>2020</v>
      </c>
      <c r="M7" s="15">
        <v>2021</v>
      </c>
      <c r="N7" s="267"/>
      <c r="O7" s="267"/>
      <c r="P7" s="258"/>
      <c r="Q7" s="15">
        <v>2020</v>
      </c>
      <c r="R7" s="15">
        <v>2021</v>
      </c>
      <c r="S7" s="15">
        <v>2020</v>
      </c>
      <c r="T7" s="15">
        <v>2021</v>
      </c>
      <c r="U7" s="15">
        <v>2020</v>
      </c>
      <c r="V7" s="15">
        <v>2021</v>
      </c>
      <c r="W7" s="15">
        <v>2020</v>
      </c>
      <c r="X7" s="15">
        <v>2021</v>
      </c>
      <c r="Y7" s="6"/>
    </row>
    <row r="8" spans="1:25" ht="12.75">
      <c r="A8" s="12" t="s">
        <v>29</v>
      </c>
      <c r="B8" s="12" t="s">
        <v>31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>
        <v>19</v>
      </c>
      <c r="V8" s="12">
        <v>20</v>
      </c>
      <c r="W8" s="12">
        <v>21</v>
      </c>
      <c r="X8" s="12">
        <v>22</v>
      </c>
      <c r="Y8" s="6"/>
    </row>
    <row r="9" spans="1:214" ht="14.25" customHeight="1">
      <c r="A9" s="36">
        <v>1</v>
      </c>
      <c r="B9" s="20" t="s">
        <v>98</v>
      </c>
      <c r="C9" s="41"/>
      <c r="D9" s="41"/>
      <c r="E9" s="41"/>
      <c r="F9" s="41"/>
      <c r="G9" s="41"/>
      <c r="H9" s="45"/>
      <c r="I9" s="45"/>
      <c r="J9" s="41"/>
      <c r="K9" s="41"/>
      <c r="L9" s="45"/>
      <c r="M9" s="45"/>
      <c r="N9" s="41"/>
      <c r="O9" s="41"/>
      <c r="P9" s="41"/>
      <c r="Q9" s="41"/>
      <c r="R9" s="41"/>
      <c r="S9" s="45"/>
      <c r="T9" s="45"/>
      <c r="U9" s="41"/>
      <c r="V9" s="41"/>
      <c r="W9" s="45"/>
      <c r="X9" s="45"/>
      <c r="Y9" s="56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</row>
    <row r="10" spans="1:214" ht="12.75">
      <c r="A10" s="37" t="s">
        <v>71</v>
      </c>
      <c r="B10" s="20" t="s">
        <v>99</v>
      </c>
      <c r="C10" s="41">
        <v>4918</v>
      </c>
      <c r="D10" s="41">
        <v>2268</v>
      </c>
      <c r="E10" s="59">
        <f aca="true" t="shared" si="0" ref="E10:E34">D10/C10*100-100</f>
        <v>-53.88369255795038</v>
      </c>
      <c r="F10" s="41">
        <v>601</v>
      </c>
      <c r="G10" s="41">
        <v>575</v>
      </c>
      <c r="H10" s="45">
        <f aca="true" t="shared" si="1" ref="H10:H34">F10/C10*100</f>
        <v>12.220414802765351</v>
      </c>
      <c r="I10" s="45">
        <f aca="true" t="shared" si="2" ref="I10:I34">G10/D10*100</f>
        <v>25.35273368606702</v>
      </c>
      <c r="J10" s="42">
        <v>82</v>
      </c>
      <c r="K10" s="44">
        <v>80</v>
      </c>
      <c r="L10" s="45">
        <f aca="true" t="shared" si="3" ref="L10:L34">J10/F10*100</f>
        <v>13.643926788685523</v>
      </c>
      <c r="M10" s="45">
        <f aca="true" t="shared" si="4" ref="M10:M34">K10/G10*100</f>
        <v>13.91304347826087</v>
      </c>
      <c r="N10" s="70"/>
      <c r="O10" s="70"/>
      <c r="P10" s="72"/>
      <c r="Q10" s="70"/>
      <c r="R10" s="70"/>
      <c r="S10" s="73"/>
      <c r="T10" s="73"/>
      <c r="U10" s="70"/>
      <c r="V10" s="70"/>
      <c r="W10" s="73"/>
      <c r="X10" s="73"/>
      <c r="Y10" s="5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</row>
    <row r="11" spans="1:214" ht="12.75">
      <c r="A11" s="37" t="s">
        <v>72</v>
      </c>
      <c r="B11" s="20" t="s">
        <v>100</v>
      </c>
      <c r="C11" s="41">
        <v>1615</v>
      </c>
      <c r="D11" s="41">
        <v>1861</v>
      </c>
      <c r="E11" s="59">
        <f t="shared" si="0"/>
        <v>15.232198142414859</v>
      </c>
      <c r="F11" s="41">
        <v>245</v>
      </c>
      <c r="G11" s="41">
        <v>313</v>
      </c>
      <c r="H11" s="45">
        <f t="shared" si="1"/>
        <v>15.170278637770899</v>
      </c>
      <c r="I11" s="45">
        <f t="shared" si="2"/>
        <v>16.818914562063405</v>
      </c>
      <c r="J11" s="41">
        <v>39</v>
      </c>
      <c r="K11" s="41">
        <v>40</v>
      </c>
      <c r="L11" s="45">
        <f t="shared" si="3"/>
        <v>15.918367346938775</v>
      </c>
      <c r="M11" s="45">
        <f t="shared" si="4"/>
        <v>12.779552715654951</v>
      </c>
      <c r="N11" s="70"/>
      <c r="O11" s="70"/>
      <c r="P11" s="72"/>
      <c r="Q11" s="70"/>
      <c r="R11" s="70"/>
      <c r="S11" s="73"/>
      <c r="T11" s="73"/>
      <c r="U11" s="70"/>
      <c r="V11" s="70"/>
      <c r="W11" s="73"/>
      <c r="X11" s="73"/>
      <c r="Y11" s="56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</row>
    <row r="12" spans="1:214" ht="12.75">
      <c r="A12" s="37" t="s">
        <v>73</v>
      </c>
      <c r="B12" s="20" t="s">
        <v>101</v>
      </c>
      <c r="C12" s="41">
        <v>13828</v>
      </c>
      <c r="D12" s="41">
        <v>17555</v>
      </c>
      <c r="E12" s="59">
        <f t="shared" si="0"/>
        <v>26.95256002314146</v>
      </c>
      <c r="F12" s="41">
        <v>3131</v>
      </c>
      <c r="G12" s="41">
        <v>2676</v>
      </c>
      <c r="H12" s="45">
        <f t="shared" si="1"/>
        <v>22.642464564651434</v>
      </c>
      <c r="I12" s="45">
        <f t="shared" si="2"/>
        <v>15.2435203645685</v>
      </c>
      <c r="J12" s="41">
        <v>694</v>
      </c>
      <c r="K12" s="41">
        <v>591</v>
      </c>
      <c r="L12" s="45">
        <f t="shared" si="3"/>
        <v>22.165442350686682</v>
      </c>
      <c r="M12" s="45">
        <f t="shared" si="4"/>
        <v>22.08520179372197</v>
      </c>
      <c r="N12" s="24">
        <v>4723</v>
      </c>
      <c r="O12" s="70">
        <v>5642</v>
      </c>
      <c r="P12" s="72">
        <f>O12/N12*100-100</f>
        <v>19.457971628202415</v>
      </c>
      <c r="Q12" s="24">
        <v>1068</v>
      </c>
      <c r="R12" s="70">
        <v>955</v>
      </c>
      <c r="S12" s="73">
        <f>Q12/N12*100</f>
        <v>22.612746135930553</v>
      </c>
      <c r="T12" s="73">
        <f>R12/O12*100</f>
        <v>16.926621765331443</v>
      </c>
      <c r="U12" s="24">
        <v>64</v>
      </c>
      <c r="V12" s="70">
        <v>52</v>
      </c>
      <c r="W12" s="73">
        <f>U12/Q12*100</f>
        <v>5.992509363295881</v>
      </c>
      <c r="X12" s="73">
        <f>V12/R12*100</f>
        <v>5.445026178010471</v>
      </c>
      <c r="Y12" s="5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</row>
    <row r="13" spans="1:214" ht="12.75">
      <c r="A13" s="37" t="s">
        <v>74</v>
      </c>
      <c r="B13" s="20" t="s">
        <v>102</v>
      </c>
      <c r="C13" s="41">
        <v>4666</v>
      </c>
      <c r="D13" s="41">
        <v>5457</v>
      </c>
      <c r="E13" s="59">
        <f t="shared" si="0"/>
        <v>16.952421774539218</v>
      </c>
      <c r="F13" s="41">
        <v>1108</v>
      </c>
      <c r="G13" s="41">
        <v>1743</v>
      </c>
      <c r="H13" s="45">
        <f t="shared" si="1"/>
        <v>23.746249464209175</v>
      </c>
      <c r="I13" s="45">
        <f t="shared" si="2"/>
        <v>31.94062671797691</v>
      </c>
      <c r="J13" s="41">
        <v>363</v>
      </c>
      <c r="K13" s="41">
        <v>467</v>
      </c>
      <c r="L13" s="45">
        <f t="shared" si="3"/>
        <v>32.761732851985556</v>
      </c>
      <c r="M13" s="45">
        <f t="shared" si="4"/>
        <v>26.792885829030403</v>
      </c>
      <c r="N13" s="24"/>
      <c r="O13" s="70"/>
      <c r="P13" s="72"/>
      <c r="Q13" s="24"/>
      <c r="R13" s="70"/>
      <c r="S13" s="73"/>
      <c r="T13" s="73"/>
      <c r="U13" s="24"/>
      <c r="V13" s="70"/>
      <c r="W13" s="73"/>
      <c r="X13" s="73"/>
      <c r="Y13" s="5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</row>
    <row r="14" spans="1:214" ht="12.75">
      <c r="A14" s="37" t="s">
        <v>75</v>
      </c>
      <c r="B14" s="20" t="s">
        <v>103</v>
      </c>
      <c r="C14" s="41">
        <v>4984</v>
      </c>
      <c r="D14" s="41">
        <v>3012</v>
      </c>
      <c r="E14" s="59">
        <f t="shared" si="0"/>
        <v>-39.56661316211878</v>
      </c>
      <c r="F14" s="41">
        <v>964</v>
      </c>
      <c r="G14" s="41">
        <v>723</v>
      </c>
      <c r="H14" s="45">
        <f t="shared" si="1"/>
        <v>19.341894060995184</v>
      </c>
      <c r="I14" s="45">
        <f t="shared" si="2"/>
        <v>24.003984063745023</v>
      </c>
      <c r="J14" s="41">
        <v>120</v>
      </c>
      <c r="K14" s="41">
        <v>114</v>
      </c>
      <c r="L14" s="45">
        <f t="shared" si="3"/>
        <v>12.448132780082988</v>
      </c>
      <c r="M14" s="45">
        <f t="shared" si="4"/>
        <v>15.767634854771783</v>
      </c>
      <c r="N14" s="71"/>
      <c r="O14" s="70"/>
      <c r="P14" s="72"/>
      <c r="Q14" s="71"/>
      <c r="R14" s="70"/>
      <c r="S14" s="73"/>
      <c r="T14" s="73"/>
      <c r="U14" s="71"/>
      <c r="V14" s="70"/>
      <c r="W14" s="73"/>
      <c r="X14" s="73"/>
      <c r="Y14" s="56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</row>
    <row r="15" spans="1:214" ht="12.75">
      <c r="A15" s="37" t="s">
        <v>76</v>
      </c>
      <c r="B15" s="20" t="s">
        <v>104</v>
      </c>
      <c r="C15" s="41">
        <v>1764</v>
      </c>
      <c r="D15" s="41">
        <v>2095</v>
      </c>
      <c r="E15" s="59">
        <f t="shared" si="0"/>
        <v>18.764172335600904</v>
      </c>
      <c r="F15" s="41">
        <v>590</v>
      </c>
      <c r="G15" s="41">
        <v>552</v>
      </c>
      <c r="H15" s="45">
        <f t="shared" si="1"/>
        <v>33.44671201814059</v>
      </c>
      <c r="I15" s="45">
        <f t="shared" si="2"/>
        <v>26.348448687350835</v>
      </c>
      <c r="J15" s="41">
        <v>138</v>
      </c>
      <c r="K15" s="41">
        <v>101</v>
      </c>
      <c r="L15" s="45">
        <f t="shared" si="3"/>
        <v>23.389830508474578</v>
      </c>
      <c r="M15" s="45">
        <f t="shared" si="4"/>
        <v>18.297101449275363</v>
      </c>
      <c r="N15" s="71"/>
      <c r="O15" s="70"/>
      <c r="P15" s="72"/>
      <c r="Q15" s="71"/>
      <c r="R15" s="70"/>
      <c r="S15" s="73"/>
      <c r="T15" s="73"/>
      <c r="U15" s="71"/>
      <c r="V15" s="70"/>
      <c r="W15" s="73"/>
      <c r="X15" s="73"/>
      <c r="Y15" s="5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</row>
    <row r="16" spans="1:214" ht="12.75">
      <c r="A16" s="37" t="s">
        <v>77</v>
      </c>
      <c r="B16" s="20" t="s">
        <v>105</v>
      </c>
      <c r="C16" s="41">
        <v>6547</v>
      </c>
      <c r="D16" s="41">
        <v>7410</v>
      </c>
      <c r="E16" s="59">
        <f t="shared" si="0"/>
        <v>13.181609897663066</v>
      </c>
      <c r="F16" s="41">
        <v>1245</v>
      </c>
      <c r="G16" s="41">
        <v>1576</v>
      </c>
      <c r="H16" s="45">
        <f t="shared" si="1"/>
        <v>19.01634336337254</v>
      </c>
      <c r="I16" s="45">
        <f t="shared" si="2"/>
        <v>21.26855600539811</v>
      </c>
      <c r="J16" s="41">
        <v>216</v>
      </c>
      <c r="K16" s="41">
        <v>183</v>
      </c>
      <c r="L16" s="45">
        <f t="shared" si="3"/>
        <v>17.349397590361445</v>
      </c>
      <c r="M16" s="45">
        <f t="shared" si="4"/>
        <v>11.611675126903553</v>
      </c>
      <c r="N16" s="71"/>
      <c r="O16" s="70"/>
      <c r="P16" s="72"/>
      <c r="Q16" s="71"/>
      <c r="R16" s="70"/>
      <c r="S16" s="73"/>
      <c r="T16" s="73"/>
      <c r="U16" s="71"/>
      <c r="V16" s="70"/>
      <c r="W16" s="73"/>
      <c r="X16" s="73"/>
      <c r="Y16" s="5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</row>
    <row r="17" spans="1:214" ht="12.75">
      <c r="A17" s="37" t="s">
        <v>78</v>
      </c>
      <c r="B17" s="20" t="s">
        <v>106</v>
      </c>
      <c r="C17" s="41">
        <v>2338</v>
      </c>
      <c r="D17" s="41">
        <v>2467</v>
      </c>
      <c r="E17" s="59">
        <f t="shared" si="0"/>
        <v>5.517536355859718</v>
      </c>
      <c r="F17" s="41">
        <v>499</v>
      </c>
      <c r="G17" s="41">
        <v>489</v>
      </c>
      <c r="H17" s="45">
        <f t="shared" si="1"/>
        <v>21.343028229255776</v>
      </c>
      <c r="I17" s="45">
        <f t="shared" si="2"/>
        <v>19.82164572355087</v>
      </c>
      <c r="J17" s="41">
        <v>91</v>
      </c>
      <c r="K17" s="41">
        <v>85</v>
      </c>
      <c r="L17" s="45">
        <f t="shared" si="3"/>
        <v>18.236472945891784</v>
      </c>
      <c r="M17" s="45">
        <f t="shared" si="4"/>
        <v>17.38241308793456</v>
      </c>
      <c r="N17" s="71"/>
      <c r="O17" s="70"/>
      <c r="P17" s="72"/>
      <c r="Q17" s="71"/>
      <c r="R17" s="70"/>
      <c r="S17" s="73"/>
      <c r="T17" s="73"/>
      <c r="U17" s="71"/>
      <c r="V17" s="70"/>
      <c r="W17" s="73"/>
      <c r="X17" s="73"/>
      <c r="Y17" s="56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</row>
    <row r="18" spans="1:214" ht="12.75">
      <c r="A18" s="37" t="s">
        <v>79</v>
      </c>
      <c r="B18" s="20" t="s">
        <v>107</v>
      </c>
      <c r="C18" s="41">
        <v>7707</v>
      </c>
      <c r="D18" s="41">
        <v>8004</v>
      </c>
      <c r="E18" s="59">
        <f t="shared" si="0"/>
        <v>3.853639548462425</v>
      </c>
      <c r="F18" s="41">
        <v>1999</v>
      </c>
      <c r="G18" s="41">
        <v>1990</v>
      </c>
      <c r="H18" s="45">
        <f t="shared" si="1"/>
        <v>25.937459452445825</v>
      </c>
      <c r="I18" s="45">
        <f t="shared" si="2"/>
        <v>24.862568715642176</v>
      </c>
      <c r="J18" s="41">
        <v>282</v>
      </c>
      <c r="K18" s="41">
        <v>315</v>
      </c>
      <c r="L18" s="45">
        <f t="shared" si="3"/>
        <v>14.107053526763384</v>
      </c>
      <c r="M18" s="45">
        <f t="shared" si="4"/>
        <v>15.829145728643216</v>
      </c>
      <c r="N18" s="71"/>
      <c r="O18" s="70"/>
      <c r="P18" s="72"/>
      <c r="Q18" s="71"/>
      <c r="R18" s="70"/>
      <c r="S18" s="73"/>
      <c r="T18" s="73"/>
      <c r="U18" s="71"/>
      <c r="V18" s="70"/>
      <c r="W18" s="73"/>
      <c r="X18" s="73"/>
      <c r="Y18" s="5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</row>
    <row r="19" spans="1:214" ht="12.75">
      <c r="A19" s="37" t="s">
        <v>80</v>
      </c>
      <c r="B19" s="20" t="s">
        <v>108</v>
      </c>
      <c r="C19" s="41">
        <v>2229</v>
      </c>
      <c r="D19" s="41">
        <v>2302</v>
      </c>
      <c r="E19" s="59">
        <f t="shared" si="0"/>
        <v>3.275011215791835</v>
      </c>
      <c r="F19" s="41">
        <v>720</v>
      </c>
      <c r="G19" s="41">
        <v>479</v>
      </c>
      <c r="H19" s="45">
        <f t="shared" si="1"/>
        <v>32.3014804845222</v>
      </c>
      <c r="I19" s="45">
        <f t="shared" si="2"/>
        <v>20.807993049522157</v>
      </c>
      <c r="J19" s="41">
        <v>44</v>
      </c>
      <c r="K19" s="41">
        <v>43</v>
      </c>
      <c r="L19" s="45">
        <f t="shared" si="3"/>
        <v>6.111111111111111</v>
      </c>
      <c r="M19" s="45">
        <f t="shared" si="4"/>
        <v>8.977035490605429</v>
      </c>
      <c r="N19" s="71"/>
      <c r="O19" s="70"/>
      <c r="P19" s="72"/>
      <c r="Q19" s="71"/>
      <c r="R19" s="70"/>
      <c r="S19" s="73"/>
      <c r="T19" s="73"/>
      <c r="U19" s="71"/>
      <c r="V19" s="70"/>
      <c r="W19" s="73"/>
      <c r="X19" s="73"/>
      <c r="Y19" s="5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</row>
    <row r="20" spans="1:214" ht="12.75">
      <c r="A20" s="37" t="s">
        <v>81</v>
      </c>
      <c r="B20" s="20" t="s">
        <v>109</v>
      </c>
      <c r="C20" s="41">
        <v>2341</v>
      </c>
      <c r="D20" s="41">
        <v>2720</v>
      </c>
      <c r="E20" s="59">
        <f t="shared" si="0"/>
        <v>16.18966253737719</v>
      </c>
      <c r="F20" s="41">
        <v>599</v>
      </c>
      <c r="G20" s="41">
        <v>688</v>
      </c>
      <c r="H20" s="45">
        <f t="shared" si="1"/>
        <v>25.587355830841517</v>
      </c>
      <c r="I20" s="45">
        <f t="shared" si="2"/>
        <v>25.294117647058822</v>
      </c>
      <c r="J20" s="41">
        <v>367</v>
      </c>
      <c r="K20" s="41">
        <v>382</v>
      </c>
      <c r="L20" s="45">
        <f t="shared" si="3"/>
        <v>61.26878130217028</v>
      </c>
      <c r="M20" s="45">
        <f t="shared" si="4"/>
        <v>55.52325581395349</v>
      </c>
      <c r="N20" s="71"/>
      <c r="O20" s="70"/>
      <c r="P20" s="72"/>
      <c r="Q20" s="71"/>
      <c r="R20" s="70"/>
      <c r="S20" s="73"/>
      <c r="T20" s="73"/>
      <c r="U20" s="71"/>
      <c r="V20" s="70"/>
      <c r="W20" s="73"/>
      <c r="X20" s="73"/>
      <c r="Y20" s="56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</row>
    <row r="21" spans="1:214" ht="12.75">
      <c r="A21" s="37" t="s">
        <v>82</v>
      </c>
      <c r="B21" s="20" t="s">
        <v>110</v>
      </c>
      <c r="C21" s="41">
        <v>6305</v>
      </c>
      <c r="D21" s="41">
        <v>6980</v>
      </c>
      <c r="E21" s="59">
        <f t="shared" si="0"/>
        <v>10.705789056304525</v>
      </c>
      <c r="F21" s="41">
        <v>1492</v>
      </c>
      <c r="G21" s="41">
        <v>1579</v>
      </c>
      <c r="H21" s="45">
        <f t="shared" si="1"/>
        <v>23.663758921490878</v>
      </c>
      <c r="I21" s="45">
        <f t="shared" si="2"/>
        <v>22.621776504297994</v>
      </c>
      <c r="J21" s="41">
        <v>304</v>
      </c>
      <c r="K21" s="41">
        <v>204</v>
      </c>
      <c r="L21" s="45">
        <f t="shared" si="3"/>
        <v>20.37533512064343</v>
      </c>
      <c r="M21" s="45">
        <f t="shared" si="4"/>
        <v>12.919569347688412</v>
      </c>
      <c r="N21" s="24">
        <v>2640</v>
      </c>
      <c r="O21" s="70">
        <v>3161</v>
      </c>
      <c r="P21" s="72">
        <f>O21/N21*100-100</f>
        <v>19.73484848484847</v>
      </c>
      <c r="Q21" s="24">
        <v>693</v>
      </c>
      <c r="R21" s="70">
        <v>641</v>
      </c>
      <c r="S21" s="73">
        <f>Q21/N21*100</f>
        <v>26.25</v>
      </c>
      <c r="T21" s="73">
        <f>R21/O21*100</f>
        <v>20.278392913634928</v>
      </c>
      <c r="U21" s="24">
        <v>15</v>
      </c>
      <c r="V21" s="70">
        <v>12</v>
      </c>
      <c r="W21" s="73">
        <f>U21/Q21*100</f>
        <v>2.1645021645021645</v>
      </c>
      <c r="X21" s="73">
        <f>V21/R21*100</f>
        <v>1.87207488299532</v>
      </c>
      <c r="Y21" s="5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</row>
    <row r="22" spans="1:214" ht="12.75">
      <c r="A22" s="37" t="s">
        <v>83</v>
      </c>
      <c r="B22" s="20" t="s">
        <v>111</v>
      </c>
      <c r="C22" s="41">
        <v>3814</v>
      </c>
      <c r="D22" s="41">
        <v>4192</v>
      </c>
      <c r="E22" s="59">
        <f t="shared" si="0"/>
        <v>9.91085474567383</v>
      </c>
      <c r="F22" s="41">
        <v>1318</v>
      </c>
      <c r="G22" s="41">
        <v>1183</v>
      </c>
      <c r="H22" s="45">
        <f t="shared" si="1"/>
        <v>34.556895647614056</v>
      </c>
      <c r="I22" s="45">
        <f t="shared" si="2"/>
        <v>28.220419847328245</v>
      </c>
      <c r="J22" s="41">
        <v>134</v>
      </c>
      <c r="K22" s="41">
        <v>384</v>
      </c>
      <c r="L22" s="45">
        <f t="shared" si="3"/>
        <v>10.166919575113809</v>
      </c>
      <c r="M22" s="45">
        <f t="shared" si="4"/>
        <v>32.459847844463226</v>
      </c>
      <c r="N22" s="71"/>
      <c r="O22" s="70"/>
      <c r="P22" s="72"/>
      <c r="Q22" s="71"/>
      <c r="R22" s="70"/>
      <c r="S22" s="73"/>
      <c r="T22" s="73"/>
      <c r="U22" s="71"/>
      <c r="V22" s="70"/>
      <c r="W22" s="73"/>
      <c r="X22" s="73"/>
      <c r="Y22" s="56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</row>
    <row r="23" spans="1:214" ht="12.75">
      <c r="A23" s="37" t="s">
        <v>84</v>
      </c>
      <c r="B23" s="20" t="s">
        <v>112</v>
      </c>
      <c r="C23" s="41">
        <v>10114</v>
      </c>
      <c r="D23" s="41">
        <v>8451</v>
      </c>
      <c r="E23" s="59">
        <f t="shared" si="0"/>
        <v>-16.44255487443148</v>
      </c>
      <c r="F23" s="41">
        <v>1588</v>
      </c>
      <c r="G23" s="41">
        <v>1643</v>
      </c>
      <c r="H23" s="45">
        <f t="shared" si="1"/>
        <v>15.701008503065058</v>
      </c>
      <c r="I23" s="45">
        <f t="shared" si="2"/>
        <v>19.441486214649153</v>
      </c>
      <c r="J23" s="41">
        <v>156</v>
      </c>
      <c r="K23" s="41">
        <v>229</v>
      </c>
      <c r="L23" s="45">
        <f t="shared" si="3"/>
        <v>9.82367758186398</v>
      </c>
      <c r="M23" s="45">
        <f t="shared" si="4"/>
        <v>13.937918441874618</v>
      </c>
      <c r="N23" s="24">
        <v>3075</v>
      </c>
      <c r="O23" s="70">
        <v>3480</v>
      </c>
      <c r="P23" s="72">
        <f>O23/N23*100-100</f>
        <v>13.17073170731706</v>
      </c>
      <c r="Q23" s="24">
        <v>644</v>
      </c>
      <c r="R23" s="70">
        <v>508</v>
      </c>
      <c r="S23" s="73">
        <f>Q23/N23*100</f>
        <v>20.94308943089431</v>
      </c>
      <c r="T23" s="73">
        <f>R23/O23*100</f>
        <v>14.597701149425287</v>
      </c>
      <c r="U23" s="24">
        <v>28</v>
      </c>
      <c r="V23" s="70"/>
      <c r="W23" s="73">
        <f>U23/Q23*100</f>
        <v>4.3478260869565215</v>
      </c>
      <c r="X23" s="73">
        <f>V23/R23*100</f>
        <v>0</v>
      </c>
      <c r="Y23" s="5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</row>
    <row r="24" spans="1:214" ht="12.75">
      <c r="A24" s="37" t="s">
        <v>85</v>
      </c>
      <c r="B24" s="20" t="s">
        <v>113</v>
      </c>
      <c r="C24" s="41">
        <v>3624</v>
      </c>
      <c r="D24" s="41">
        <v>3779</v>
      </c>
      <c r="E24" s="59">
        <f t="shared" si="0"/>
        <v>4.277041942604853</v>
      </c>
      <c r="F24" s="41">
        <v>838</v>
      </c>
      <c r="G24" s="41">
        <v>833</v>
      </c>
      <c r="H24" s="45">
        <f t="shared" si="1"/>
        <v>23.12362030905077</v>
      </c>
      <c r="I24" s="45">
        <f t="shared" si="2"/>
        <v>22.042868483725854</v>
      </c>
      <c r="J24" s="41">
        <v>157</v>
      </c>
      <c r="K24" s="41">
        <v>158</v>
      </c>
      <c r="L24" s="45">
        <f t="shared" si="3"/>
        <v>18.73508353221957</v>
      </c>
      <c r="M24" s="45">
        <f t="shared" si="4"/>
        <v>18.967587034813928</v>
      </c>
      <c r="N24" s="71"/>
      <c r="O24" s="70"/>
      <c r="P24" s="72"/>
      <c r="Q24" s="71"/>
      <c r="R24" s="70"/>
      <c r="S24" s="73"/>
      <c r="T24" s="73"/>
      <c r="U24" s="71"/>
      <c r="V24" s="70"/>
      <c r="W24" s="73"/>
      <c r="X24" s="73"/>
      <c r="Y24" s="5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</row>
    <row r="25" spans="1:214" ht="12.75">
      <c r="A25" s="37" t="s">
        <v>86</v>
      </c>
      <c r="B25" s="20" t="s">
        <v>114</v>
      </c>
      <c r="C25" s="41">
        <v>2166</v>
      </c>
      <c r="D25" s="41">
        <v>2388</v>
      </c>
      <c r="E25" s="59">
        <f t="shared" si="0"/>
        <v>10.24930747922437</v>
      </c>
      <c r="F25" s="41">
        <v>336</v>
      </c>
      <c r="G25" s="41">
        <v>466</v>
      </c>
      <c r="H25" s="45">
        <f t="shared" si="1"/>
        <v>15.512465373961218</v>
      </c>
      <c r="I25" s="45">
        <f t="shared" si="2"/>
        <v>19.514237855946398</v>
      </c>
      <c r="J25" s="41">
        <v>47</v>
      </c>
      <c r="K25" s="41">
        <v>47</v>
      </c>
      <c r="L25" s="45">
        <f t="shared" si="3"/>
        <v>13.988095238095239</v>
      </c>
      <c r="M25" s="45">
        <f t="shared" si="4"/>
        <v>10.085836909871244</v>
      </c>
      <c r="N25" s="24">
        <v>2464</v>
      </c>
      <c r="O25" s="70">
        <v>2947</v>
      </c>
      <c r="P25" s="72">
        <f>O25/N25*100-100</f>
        <v>19.602272727272734</v>
      </c>
      <c r="Q25" s="24">
        <v>400</v>
      </c>
      <c r="R25" s="70">
        <v>545</v>
      </c>
      <c r="S25" s="73">
        <f>Q25/N25*100</f>
        <v>16.233766233766232</v>
      </c>
      <c r="T25" s="73">
        <f>R25/O25*100</f>
        <v>18.49338310145911</v>
      </c>
      <c r="U25" s="24">
        <v>4</v>
      </c>
      <c r="V25" s="70">
        <v>6</v>
      </c>
      <c r="W25" s="73">
        <f>U25/Q25*100</f>
        <v>1</v>
      </c>
      <c r="X25" s="73">
        <f>V25/R25*100</f>
        <v>1.1009174311926606</v>
      </c>
      <c r="Y25" s="56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</row>
    <row r="26" spans="1:214" ht="12.75">
      <c r="A26" s="37" t="s">
        <v>87</v>
      </c>
      <c r="B26" s="20" t="s">
        <v>115</v>
      </c>
      <c r="C26" s="41">
        <v>2550</v>
      </c>
      <c r="D26" s="41">
        <v>2771</v>
      </c>
      <c r="E26" s="59">
        <f t="shared" si="0"/>
        <v>8.666666666666671</v>
      </c>
      <c r="F26" s="41">
        <v>560</v>
      </c>
      <c r="G26" s="41">
        <v>476</v>
      </c>
      <c r="H26" s="45">
        <f t="shared" si="1"/>
        <v>21.96078431372549</v>
      </c>
      <c r="I26" s="45">
        <f t="shared" si="2"/>
        <v>17.177914110429448</v>
      </c>
      <c r="J26" s="41">
        <v>101</v>
      </c>
      <c r="K26" s="41">
        <v>63</v>
      </c>
      <c r="L26" s="45">
        <f t="shared" si="3"/>
        <v>18.035714285714285</v>
      </c>
      <c r="M26" s="45">
        <f t="shared" si="4"/>
        <v>13.23529411764706</v>
      </c>
      <c r="N26" s="71"/>
      <c r="O26" s="70"/>
      <c r="P26" s="71"/>
      <c r="Q26" s="71"/>
      <c r="R26" s="70"/>
      <c r="S26" s="74"/>
      <c r="T26" s="75"/>
      <c r="U26" s="71"/>
      <c r="V26" s="70"/>
      <c r="W26" s="76"/>
      <c r="X26" s="76"/>
      <c r="Y26" s="56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</row>
    <row r="27" spans="1:214" ht="12.75">
      <c r="A27" s="37" t="s">
        <v>88</v>
      </c>
      <c r="B27" s="20" t="s">
        <v>116</v>
      </c>
      <c r="C27" s="41">
        <v>1644</v>
      </c>
      <c r="D27" s="41">
        <v>1725</v>
      </c>
      <c r="E27" s="59">
        <f t="shared" si="0"/>
        <v>4.927007299270073</v>
      </c>
      <c r="F27" s="41">
        <v>413</v>
      </c>
      <c r="G27" s="41">
        <v>417</v>
      </c>
      <c r="H27" s="45">
        <f t="shared" si="1"/>
        <v>25.121654501216543</v>
      </c>
      <c r="I27" s="45">
        <f t="shared" si="2"/>
        <v>24.173913043478258</v>
      </c>
      <c r="J27" s="41">
        <v>107</v>
      </c>
      <c r="K27" s="41">
        <v>76</v>
      </c>
      <c r="L27" s="45">
        <f t="shared" si="3"/>
        <v>25.907990314769975</v>
      </c>
      <c r="M27" s="45">
        <f t="shared" si="4"/>
        <v>18.225419664268586</v>
      </c>
      <c r="N27" s="71"/>
      <c r="O27" s="70"/>
      <c r="P27" s="72"/>
      <c r="Q27" s="71"/>
      <c r="R27" s="70"/>
      <c r="S27" s="73"/>
      <c r="T27" s="73"/>
      <c r="U27" s="71"/>
      <c r="V27" s="70"/>
      <c r="W27" s="73"/>
      <c r="X27" s="73"/>
      <c r="Y27" s="5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</row>
    <row r="28" spans="1:214" ht="12.75">
      <c r="A28" s="37" t="s">
        <v>89</v>
      </c>
      <c r="B28" s="20" t="s">
        <v>117</v>
      </c>
      <c r="C28" s="41">
        <v>8581</v>
      </c>
      <c r="D28" s="41">
        <v>9561</v>
      </c>
      <c r="E28" s="59">
        <f t="shared" si="0"/>
        <v>11.42058035194033</v>
      </c>
      <c r="F28" s="41">
        <v>1622</v>
      </c>
      <c r="G28" s="41">
        <v>1655</v>
      </c>
      <c r="H28" s="45">
        <f t="shared" si="1"/>
        <v>18.902225847803287</v>
      </c>
      <c r="I28" s="45">
        <f t="shared" si="2"/>
        <v>17.309904821671374</v>
      </c>
      <c r="J28" s="41">
        <v>322</v>
      </c>
      <c r="K28" s="41">
        <v>255</v>
      </c>
      <c r="L28" s="45">
        <f t="shared" si="3"/>
        <v>19.852034525277436</v>
      </c>
      <c r="M28" s="45">
        <f t="shared" si="4"/>
        <v>15.407854984894259</v>
      </c>
      <c r="N28" s="24">
        <v>4118</v>
      </c>
      <c r="O28" s="70">
        <v>4733</v>
      </c>
      <c r="P28" s="72">
        <f>O28/N28*100-100</f>
        <v>14.934434191355024</v>
      </c>
      <c r="Q28" s="24">
        <v>660</v>
      </c>
      <c r="R28" s="70">
        <v>816</v>
      </c>
      <c r="S28" s="73">
        <f>Q28/N28*100</f>
        <v>16.027197668771247</v>
      </c>
      <c r="T28" s="73">
        <f>R28/O28*100</f>
        <v>17.240650750052822</v>
      </c>
      <c r="U28" s="24">
        <v>23</v>
      </c>
      <c r="V28" s="70">
        <v>6</v>
      </c>
      <c r="W28" s="73">
        <f>U28/Q28*100</f>
        <v>3.4848484848484853</v>
      </c>
      <c r="X28" s="73">
        <f>V28/R28*100</f>
        <v>0.7352941176470588</v>
      </c>
      <c r="Y28" s="56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</row>
    <row r="29" spans="1:214" ht="12.75">
      <c r="A29" s="37" t="s">
        <v>90</v>
      </c>
      <c r="B29" s="20" t="s">
        <v>118</v>
      </c>
      <c r="C29" s="41">
        <v>2283</v>
      </c>
      <c r="D29" s="41">
        <v>2859</v>
      </c>
      <c r="E29" s="59">
        <f t="shared" si="0"/>
        <v>25.229960578186606</v>
      </c>
      <c r="F29" s="41">
        <v>547</v>
      </c>
      <c r="G29" s="41">
        <v>505</v>
      </c>
      <c r="H29" s="45">
        <f t="shared" si="1"/>
        <v>23.95970214629873</v>
      </c>
      <c r="I29" s="45">
        <f t="shared" si="2"/>
        <v>17.663518712836655</v>
      </c>
      <c r="J29" s="41">
        <v>67</v>
      </c>
      <c r="K29" s="41">
        <v>68</v>
      </c>
      <c r="L29" s="45">
        <f t="shared" si="3"/>
        <v>12.248628884826324</v>
      </c>
      <c r="M29" s="45">
        <f t="shared" si="4"/>
        <v>13.465346534653467</v>
      </c>
      <c r="N29" s="71"/>
      <c r="O29" s="70"/>
      <c r="P29" s="72"/>
      <c r="Q29" s="71"/>
      <c r="R29" s="70"/>
      <c r="S29" s="73"/>
      <c r="T29" s="73"/>
      <c r="U29" s="71"/>
      <c r="V29" s="70"/>
      <c r="W29" s="73"/>
      <c r="X29" s="73"/>
      <c r="Y29" s="5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</row>
    <row r="30" spans="1:214" ht="12.75">
      <c r="A30" s="37" t="s">
        <v>91</v>
      </c>
      <c r="B30" s="20" t="s">
        <v>119</v>
      </c>
      <c r="C30" s="41">
        <v>2942</v>
      </c>
      <c r="D30" s="41">
        <v>2752</v>
      </c>
      <c r="E30" s="59">
        <f t="shared" si="0"/>
        <v>-6.458191706322225</v>
      </c>
      <c r="F30" s="41">
        <v>806</v>
      </c>
      <c r="G30" s="41">
        <v>560</v>
      </c>
      <c r="H30" s="45">
        <f t="shared" si="1"/>
        <v>27.396329027872195</v>
      </c>
      <c r="I30" s="45">
        <f t="shared" si="2"/>
        <v>20.348837209302324</v>
      </c>
      <c r="J30" s="41">
        <v>153</v>
      </c>
      <c r="K30" s="41">
        <v>172</v>
      </c>
      <c r="L30" s="45">
        <f t="shared" si="3"/>
        <v>18.982630272952854</v>
      </c>
      <c r="M30" s="45">
        <f t="shared" si="4"/>
        <v>30.714285714285715</v>
      </c>
      <c r="N30" s="71"/>
      <c r="O30" s="70"/>
      <c r="P30" s="72"/>
      <c r="Q30" s="71"/>
      <c r="R30" s="70"/>
      <c r="S30" s="73"/>
      <c r="T30" s="73"/>
      <c r="U30" s="71"/>
      <c r="V30" s="70"/>
      <c r="W30" s="73"/>
      <c r="X30" s="73"/>
      <c r="Y30" s="5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</row>
    <row r="31" spans="1:214" ht="12.75">
      <c r="A31" s="37" t="s">
        <v>92</v>
      </c>
      <c r="B31" s="20" t="s">
        <v>120</v>
      </c>
      <c r="C31" s="41">
        <v>3559</v>
      </c>
      <c r="D31" s="41">
        <v>3773</v>
      </c>
      <c r="E31" s="59">
        <f t="shared" si="0"/>
        <v>6.0129249789266765</v>
      </c>
      <c r="F31" s="41">
        <v>879</v>
      </c>
      <c r="G31" s="41">
        <v>1022</v>
      </c>
      <c r="H31" s="45">
        <f t="shared" si="1"/>
        <v>24.697948862039897</v>
      </c>
      <c r="I31" s="45">
        <f t="shared" si="2"/>
        <v>27.087198515769945</v>
      </c>
      <c r="J31" s="41">
        <v>158</v>
      </c>
      <c r="K31" s="41">
        <v>157</v>
      </c>
      <c r="L31" s="45">
        <f t="shared" si="3"/>
        <v>17.974971558589306</v>
      </c>
      <c r="M31" s="45">
        <f t="shared" si="4"/>
        <v>15.362035225048922</v>
      </c>
      <c r="N31" s="71"/>
      <c r="O31" s="70"/>
      <c r="P31" s="72"/>
      <c r="Q31" s="71"/>
      <c r="R31" s="70"/>
      <c r="S31" s="73"/>
      <c r="T31" s="73"/>
      <c r="U31" s="71"/>
      <c r="V31" s="70"/>
      <c r="W31" s="73"/>
      <c r="X31" s="73"/>
      <c r="Y31" s="5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</row>
    <row r="32" spans="1:214" ht="12.75">
      <c r="A32" s="37" t="s">
        <v>93</v>
      </c>
      <c r="B32" s="20" t="s">
        <v>121</v>
      </c>
      <c r="C32" s="41">
        <v>2102</v>
      </c>
      <c r="D32" s="41">
        <v>2135</v>
      </c>
      <c r="E32" s="59">
        <f t="shared" si="0"/>
        <v>1.5699333967649949</v>
      </c>
      <c r="F32" s="41">
        <v>325</v>
      </c>
      <c r="G32" s="41">
        <v>356</v>
      </c>
      <c r="H32" s="45">
        <f t="shared" si="1"/>
        <v>15.461465271170313</v>
      </c>
      <c r="I32" s="45">
        <f t="shared" si="2"/>
        <v>16.67447306791569</v>
      </c>
      <c r="J32" s="41">
        <v>55</v>
      </c>
      <c r="K32" s="41">
        <v>56</v>
      </c>
      <c r="L32" s="45">
        <f t="shared" si="3"/>
        <v>16.923076923076923</v>
      </c>
      <c r="M32" s="45">
        <f t="shared" si="4"/>
        <v>15.730337078651685</v>
      </c>
      <c r="N32" s="71"/>
      <c r="O32" s="70"/>
      <c r="P32" s="72"/>
      <c r="Q32" s="71"/>
      <c r="R32" s="70"/>
      <c r="S32" s="73"/>
      <c r="T32" s="73"/>
      <c r="U32" s="71"/>
      <c r="V32" s="70"/>
      <c r="W32" s="73"/>
      <c r="X32" s="73"/>
      <c r="Y32" s="5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</row>
    <row r="33" spans="1:214" ht="12.75">
      <c r="A33" s="37" t="s">
        <v>94</v>
      </c>
      <c r="B33" s="20" t="s">
        <v>122</v>
      </c>
      <c r="C33" s="41">
        <v>2194</v>
      </c>
      <c r="D33" s="41">
        <v>2392</v>
      </c>
      <c r="E33" s="59">
        <f t="shared" si="0"/>
        <v>9.024612579762987</v>
      </c>
      <c r="F33" s="41">
        <v>361</v>
      </c>
      <c r="G33" s="41">
        <v>374</v>
      </c>
      <c r="H33" s="45">
        <f t="shared" si="1"/>
        <v>16.453965360072925</v>
      </c>
      <c r="I33" s="45">
        <f t="shared" si="2"/>
        <v>15.635451505016723</v>
      </c>
      <c r="J33" s="41">
        <v>67</v>
      </c>
      <c r="K33" s="41">
        <v>29</v>
      </c>
      <c r="L33" s="45">
        <f t="shared" si="3"/>
        <v>18.559556786703602</v>
      </c>
      <c r="M33" s="45">
        <f t="shared" si="4"/>
        <v>7.754010695187167</v>
      </c>
      <c r="N33" s="71"/>
      <c r="O33" s="70"/>
      <c r="P33" s="72"/>
      <c r="Q33" s="71"/>
      <c r="R33" s="70"/>
      <c r="S33" s="73"/>
      <c r="T33" s="73"/>
      <c r="U33" s="71"/>
      <c r="V33" s="70"/>
      <c r="W33" s="73"/>
      <c r="X33" s="73"/>
      <c r="Y33" s="56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</row>
    <row r="34" spans="1:214" ht="12.75">
      <c r="A34" s="37" t="s">
        <v>95</v>
      </c>
      <c r="B34" s="20" t="s">
        <v>123</v>
      </c>
      <c r="C34" s="41">
        <v>35169</v>
      </c>
      <c r="D34" s="41">
        <v>36757</v>
      </c>
      <c r="E34" s="59">
        <f t="shared" si="0"/>
        <v>4.515340214393348</v>
      </c>
      <c r="F34" s="41">
        <v>13276</v>
      </c>
      <c r="G34" s="41">
        <v>11752</v>
      </c>
      <c r="H34" s="45">
        <f t="shared" si="1"/>
        <v>37.74915408456311</v>
      </c>
      <c r="I34" s="45">
        <f t="shared" si="2"/>
        <v>31.97214136082923</v>
      </c>
      <c r="J34" s="43">
        <v>4482</v>
      </c>
      <c r="K34" s="41">
        <v>4056</v>
      </c>
      <c r="L34" s="45">
        <f t="shared" si="3"/>
        <v>33.76016872551973</v>
      </c>
      <c r="M34" s="45">
        <f t="shared" si="4"/>
        <v>34.51327433628318</v>
      </c>
      <c r="N34" s="24">
        <v>12006</v>
      </c>
      <c r="O34" s="70">
        <v>14902</v>
      </c>
      <c r="P34" s="72">
        <f>O34/N34*100-100</f>
        <v>24.121272696984832</v>
      </c>
      <c r="Q34" s="24">
        <v>2884</v>
      </c>
      <c r="R34" s="70">
        <v>3557</v>
      </c>
      <c r="S34" s="73">
        <f>Q34/N34*100</f>
        <v>24.021322671997332</v>
      </c>
      <c r="T34" s="73">
        <f>R34/O34*100</f>
        <v>23.869279291370287</v>
      </c>
      <c r="U34" s="24">
        <v>117</v>
      </c>
      <c r="V34" s="70">
        <v>78</v>
      </c>
      <c r="W34" s="73">
        <f>U34/Q34*100</f>
        <v>4.056865464632455</v>
      </c>
      <c r="X34" s="73">
        <f>V34/R34*100</f>
        <v>2.1928591509699187</v>
      </c>
      <c r="Y34" s="5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</row>
    <row r="35" spans="1:214" ht="12.75">
      <c r="A35" s="37" t="s">
        <v>96</v>
      </c>
      <c r="B35" s="39" t="s">
        <v>124</v>
      </c>
      <c r="C35" s="41"/>
      <c r="D35" s="41"/>
      <c r="E35" s="41"/>
      <c r="F35" s="41"/>
      <c r="G35" s="41"/>
      <c r="H35" s="45"/>
      <c r="I35" s="45"/>
      <c r="J35" s="41"/>
      <c r="K35" s="41"/>
      <c r="L35" s="45"/>
      <c r="M35" s="45"/>
      <c r="N35" s="41"/>
      <c r="O35" s="41"/>
      <c r="P35" s="41"/>
      <c r="Q35" s="41"/>
      <c r="R35" s="41"/>
      <c r="S35" s="45"/>
      <c r="T35" s="45"/>
      <c r="U35" s="41"/>
      <c r="V35" s="41"/>
      <c r="W35" s="45"/>
      <c r="X35" s="45"/>
      <c r="Y35" s="56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</row>
    <row r="36" spans="1:25" ht="12.75">
      <c r="A36" s="67"/>
      <c r="B36" s="68" t="s">
        <v>52</v>
      </c>
      <c r="C36" s="69">
        <f>SUM(C9:C35)</f>
        <v>139984</v>
      </c>
      <c r="D36" s="69">
        <f>SUM(D9:D35)</f>
        <v>145666</v>
      </c>
      <c r="E36" s="60">
        <f>D36/C36*100-100</f>
        <v>4.059035318322103</v>
      </c>
      <c r="F36" s="69">
        <f>SUM(F9:F35)</f>
        <v>36062</v>
      </c>
      <c r="G36" s="69">
        <f>SUM(G9:G35)</f>
        <v>34625</v>
      </c>
      <c r="H36" s="61">
        <f>F36/C36*100</f>
        <v>25.76151560178306</v>
      </c>
      <c r="I36" s="61">
        <f>G36/D36*100</f>
        <v>23.770131671083163</v>
      </c>
      <c r="J36" s="69">
        <f>SUM(J9:J35)</f>
        <v>8746</v>
      </c>
      <c r="K36" s="69">
        <f>SUM(K9:K35)</f>
        <v>8355</v>
      </c>
      <c r="L36" s="61">
        <f>J36/F36*100</f>
        <v>24.2526759469802</v>
      </c>
      <c r="M36" s="61">
        <f>K36/G36*100</f>
        <v>24.129963898916966</v>
      </c>
      <c r="N36" s="69">
        <f>SUM(N9:N34)</f>
        <v>29026</v>
      </c>
      <c r="O36" s="69">
        <f>SUM(O9:O34)</f>
        <v>34865</v>
      </c>
      <c r="P36" s="60">
        <f>O36/N36*100-100</f>
        <v>20.11644732308963</v>
      </c>
      <c r="Q36" s="69">
        <f>SUM(Q9:Q34)</f>
        <v>6349</v>
      </c>
      <c r="R36" s="69">
        <f>SUM(R9:R35)</f>
        <v>7022</v>
      </c>
      <c r="S36" s="61">
        <f>Q36/N36*100</f>
        <v>21.873492730655276</v>
      </c>
      <c r="T36" s="61">
        <f>R36/O36*100</f>
        <v>20.14054209092213</v>
      </c>
      <c r="U36" s="69">
        <f>SUM(U9:U34)</f>
        <v>251</v>
      </c>
      <c r="V36" s="69">
        <f>SUM(V9:V34)</f>
        <v>154</v>
      </c>
      <c r="W36" s="61">
        <f>U36/Q36*100</f>
        <v>3.9533784848007563</v>
      </c>
      <c r="X36" s="77">
        <f>V36/R36*100</f>
        <v>2.193107376815722</v>
      </c>
      <c r="Y36" s="6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sheetProtection/>
  <mergeCells count="26">
    <mergeCell ref="A2:B2"/>
    <mergeCell ref="C2:X2"/>
    <mergeCell ref="A4:A7"/>
    <mergeCell ref="B4:B7"/>
    <mergeCell ref="C4:M4"/>
    <mergeCell ref="N4:X4"/>
    <mergeCell ref="C5:E5"/>
    <mergeCell ref="F5:I5"/>
    <mergeCell ref="J5:M5"/>
    <mergeCell ref="N5:P5"/>
    <mergeCell ref="Q5:T5"/>
    <mergeCell ref="U5:X5"/>
    <mergeCell ref="C6:C7"/>
    <mergeCell ref="D6:D7"/>
    <mergeCell ref="E6:E7"/>
    <mergeCell ref="F6:G6"/>
    <mergeCell ref="H6:I6"/>
    <mergeCell ref="J6:K6"/>
    <mergeCell ref="U6:V6"/>
    <mergeCell ref="W6:X6"/>
    <mergeCell ref="L6:M6"/>
    <mergeCell ref="N6:N7"/>
    <mergeCell ref="O6:O7"/>
    <mergeCell ref="P6:P7"/>
    <mergeCell ref="Q6:R6"/>
    <mergeCell ref="S6:T6"/>
  </mergeCells>
  <printOptions/>
  <pageMargins left="0.31496062992125984" right="0.11811023622047245" top="0.15748031496062992" bottom="0.15748031496062992" header="0.31496062992125984" footer="0.1181102362204724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60" zoomScalePageLayoutView="0" workbookViewId="0" topLeftCell="A1">
      <selection activeCell="A2" sqref="A2:X2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9.140625" style="0" customWidth="1"/>
    <col min="4" max="4" width="5.7109375" style="0" customWidth="1"/>
    <col min="5" max="5" width="7.57421875" style="0" customWidth="1"/>
    <col min="6" max="6" width="6.140625" style="0" customWidth="1"/>
    <col min="7" max="7" width="9.00390625" style="0" customWidth="1"/>
    <col min="8" max="8" width="5.7109375" style="0" customWidth="1"/>
    <col min="9" max="9" width="10.00390625" style="0" customWidth="1"/>
    <col min="10" max="10" width="5.7109375" style="0" customWidth="1"/>
    <col min="11" max="11" width="9.57421875" style="0" customWidth="1"/>
    <col min="12" max="12" width="8.8515625" style="0" customWidth="1"/>
    <col min="13" max="13" width="8.140625" style="0" customWidth="1"/>
    <col min="14" max="14" width="8.57421875" style="0" customWidth="1"/>
    <col min="15" max="15" width="8.140625" style="0" customWidth="1"/>
    <col min="16" max="16" width="8.7109375" style="0" customWidth="1"/>
    <col min="17" max="17" width="9.421875" style="0" customWidth="1"/>
    <col min="18" max="18" width="8.7109375" style="0" customWidth="1"/>
    <col min="19" max="19" width="8.8515625" style="0" customWidth="1"/>
    <col min="20" max="20" width="7.57421875" style="0" customWidth="1"/>
    <col min="21" max="21" width="6.57421875" style="0" customWidth="1"/>
    <col min="22" max="22" width="8.8515625" style="0" customWidth="1"/>
    <col min="23" max="23" width="6.57421875" style="0" customWidth="1"/>
    <col min="24" max="24" width="8.7109375" style="0" customWidth="1"/>
    <col min="25" max="25" width="7.140625" style="0" customWidth="1"/>
  </cols>
  <sheetData>
    <row r="1" spans="1:24" ht="14.25" customHeight="1">
      <c r="A1" s="78"/>
      <c r="W1" s="286" t="s">
        <v>168</v>
      </c>
      <c r="X1" s="286"/>
    </row>
    <row r="2" spans="1:24" ht="27" customHeight="1">
      <c r="A2" s="290" t="s">
        <v>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4" ht="5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5" ht="32.25" customHeight="1">
      <c r="A4" s="251" t="s">
        <v>28</v>
      </c>
      <c r="B4" s="257" t="s">
        <v>144</v>
      </c>
      <c r="C4" s="257" t="s">
        <v>159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9" t="s">
        <v>165</v>
      </c>
      <c r="O4" s="260"/>
      <c r="P4" s="260"/>
      <c r="Q4" s="260"/>
      <c r="R4" s="260"/>
      <c r="S4" s="260"/>
      <c r="T4" s="261"/>
      <c r="U4" s="257" t="s">
        <v>167</v>
      </c>
      <c r="V4" s="257"/>
      <c r="W4" s="257"/>
      <c r="X4" s="257"/>
      <c r="Y4" s="6"/>
    </row>
    <row r="5" spans="1:25" ht="46.5" customHeight="1">
      <c r="A5" s="251"/>
      <c r="B5" s="257"/>
      <c r="C5" s="259" t="s">
        <v>160</v>
      </c>
      <c r="D5" s="260"/>
      <c r="E5" s="260"/>
      <c r="F5" s="261"/>
      <c r="G5" s="259" t="s">
        <v>137</v>
      </c>
      <c r="H5" s="260"/>
      <c r="I5" s="260"/>
      <c r="J5" s="261"/>
      <c r="K5" s="259" t="s">
        <v>163</v>
      </c>
      <c r="L5" s="260"/>
      <c r="M5" s="261"/>
      <c r="N5" s="259" t="s">
        <v>160</v>
      </c>
      <c r="O5" s="261"/>
      <c r="P5" s="259" t="s">
        <v>166</v>
      </c>
      <c r="Q5" s="261"/>
      <c r="R5" s="259" t="s">
        <v>163</v>
      </c>
      <c r="S5" s="260"/>
      <c r="T5" s="261"/>
      <c r="U5" s="259" t="s">
        <v>160</v>
      </c>
      <c r="V5" s="261"/>
      <c r="W5" s="259" t="s">
        <v>166</v>
      </c>
      <c r="X5" s="261"/>
      <c r="Y5" s="6"/>
    </row>
    <row r="6" spans="1:25" ht="49.5" customHeight="1">
      <c r="A6" s="251"/>
      <c r="B6" s="257"/>
      <c r="C6" s="82">
        <v>2020</v>
      </c>
      <c r="D6" s="19" t="s">
        <v>161</v>
      </c>
      <c r="E6" s="15">
        <v>2021</v>
      </c>
      <c r="F6" s="19" t="s">
        <v>161</v>
      </c>
      <c r="G6" s="82">
        <v>2020</v>
      </c>
      <c r="H6" s="19" t="s">
        <v>161</v>
      </c>
      <c r="I6" s="15">
        <v>2021</v>
      </c>
      <c r="J6" s="19" t="s">
        <v>161</v>
      </c>
      <c r="K6" s="15">
        <v>2020</v>
      </c>
      <c r="L6" s="15">
        <v>2021</v>
      </c>
      <c r="M6" s="90" t="s">
        <v>164</v>
      </c>
      <c r="N6" s="15">
        <v>2020</v>
      </c>
      <c r="O6" s="15">
        <v>2021</v>
      </c>
      <c r="P6" s="15">
        <v>2020</v>
      </c>
      <c r="Q6" s="15">
        <v>2021</v>
      </c>
      <c r="R6" s="15">
        <v>2020</v>
      </c>
      <c r="S6" s="15">
        <v>2021</v>
      </c>
      <c r="T6" s="90" t="s">
        <v>164</v>
      </c>
      <c r="U6" s="15">
        <v>2020</v>
      </c>
      <c r="V6" s="15">
        <v>2021</v>
      </c>
      <c r="W6" s="15">
        <v>2020</v>
      </c>
      <c r="X6" s="15">
        <v>2021</v>
      </c>
      <c r="Y6" s="6"/>
    </row>
    <row r="7" spans="1:25" ht="15.75" customHeight="1">
      <c r="A7" s="12" t="s">
        <v>29</v>
      </c>
      <c r="B7" s="32" t="s">
        <v>31</v>
      </c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2">
        <v>9</v>
      </c>
      <c r="L7" s="32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2">
        <v>16</v>
      </c>
      <c r="S7" s="32">
        <v>17</v>
      </c>
      <c r="T7" s="32">
        <v>18</v>
      </c>
      <c r="U7" s="32">
        <v>19</v>
      </c>
      <c r="V7" s="32">
        <v>20</v>
      </c>
      <c r="W7" s="32">
        <v>21</v>
      </c>
      <c r="X7" s="32">
        <v>22</v>
      </c>
      <c r="Y7" s="6"/>
    </row>
    <row r="8" spans="1:25" ht="41.25" customHeight="1">
      <c r="A8" s="12">
        <v>1</v>
      </c>
      <c r="B8" s="20" t="s">
        <v>145</v>
      </c>
      <c r="C8" s="83">
        <v>670</v>
      </c>
      <c r="D8" s="91">
        <f>(C8*100/C21)</f>
        <v>1.9650975216307376</v>
      </c>
      <c r="E8" s="86">
        <v>15</v>
      </c>
      <c r="F8" s="91">
        <f>(E8*100/E21)</f>
        <v>0.0466519453861226</v>
      </c>
      <c r="G8" s="83">
        <v>1160</v>
      </c>
      <c r="H8" s="91">
        <f>(G8*100/G21)</f>
        <v>0.6850164463000253</v>
      </c>
      <c r="I8" s="88">
        <v>147</v>
      </c>
      <c r="J8" s="91">
        <f>(I8*100/I21)</f>
        <v>0.02842722051401056</v>
      </c>
      <c r="K8" s="84">
        <f aca="true" t="shared" si="0" ref="K8:K21">C8+G8</f>
        <v>1830</v>
      </c>
      <c r="L8" s="84">
        <f aca="true" t="shared" si="1" ref="L8:L21">E8+I8</f>
        <v>162</v>
      </c>
      <c r="M8" s="91">
        <f>L8/K8*100-100</f>
        <v>-91.14754098360656</v>
      </c>
      <c r="N8" s="83">
        <v>669</v>
      </c>
      <c r="O8" s="84">
        <v>15</v>
      </c>
      <c r="P8" s="83">
        <v>1153</v>
      </c>
      <c r="Q8" s="84">
        <v>141</v>
      </c>
      <c r="R8" s="84">
        <f aca="true" t="shared" si="2" ref="R8:R20">N8+P8</f>
        <v>1822</v>
      </c>
      <c r="S8" s="84">
        <f aca="true" t="shared" si="3" ref="S8:S20">O8+Q8</f>
        <v>156</v>
      </c>
      <c r="T8" s="91">
        <f>S8/R8*100-100</f>
        <v>-91.43798024149287</v>
      </c>
      <c r="U8" s="31">
        <f>N8/C8*100</f>
        <v>99.85074626865672</v>
      </c>
      <c r="V8" s="91">
        <f>O8/E8*100</f>
        <v>100</v>
      </c>
      <c r="W8" s="31">
        <f>P8/G8*100</f>
        <v>99.39655172413792</v>
      </c>
      <c r="X8" s="91">
        <f>Q8/I8*100</f>
        <v>95.91836734693877</v>
      </c>
      <c r="Y8" s="6"/>
    </row>
    <row r="9" spans="1:25" ht="82.5" customHeight="1">
      <c r="A9" s="12">
        <v>2</v>
      </c>
      <c r="B9" s="20" t="s">
        <v>146</v>
      </c>
      <c r="C9" s="83">
        <v>1033</v>
      </c>
      <c r="D9" s="91">
        <f>(C9*100/C21)</f>
        <v>3.0297697609620178</v>
      </c>
      <c r="E9" s="86">
        <v>1683</v>
      </c>
      <c r="F9" s="91">
        <f>(E9*100/E21)</f>
        <v>5.234348272322956</v>
      </c>
      <c r="G9" s="83">
        <v>10205</v>
      </c>
      <c r="H9" s="91">
        <f>(G9*100/G21)</f>
        <v>6.026373133182551</v>
      </c>
      <c r="I9" s="89">
        <v>12139</v>
      </c>
      <c r="J9" s="91">
        <f>(I9*100/I21)</f>
        <v>2.347469590609348</v>
      </c>
      <c r="K9" s="84">
        <f t="shared" si="0"/>
        <v>11238</v>
      </c>
      <c r="L9" s="84">
        <f t="shared" si="1"/>
        <v>13822</v>
      </c>
      <c r="M9" s="91">
        <f>L9/K9*100-100</f>
        <v>22.99341519843388</v>
      </c>
      <c r="N9" s="83">
        <v>738</v>
      </c>
      <c r="O9" s="83">
        <v>1527</v>
      </c>
      <c r="P9" s="83">
        <v>7580</v>
      </c>
      <c r="Q9" s="83">
        <v>9256</v>
      </c>
      <c r="R9" s="84">
        <f t="shared" si="2"/>
        <v>8318</v>
      </c>
      <c r="S9" s="84">
        <f t="shared" si="3"/>
        <v>10783</v>
      </c>
      <c r="T9" s="91">
        <f>S9/R9*100-100</f>
        <v>29.634527530656413</v>
      </c>
      <c r="U9" s="31">
        <f>N9/C9*100</f>
        <v>71.44240077444337</v>
      </c>
      <c r="V9" s="91">
        <f>O9/E9*100</f>
        <v>90.73083778966132</v>
      </c>
      <c r="W9" s="31">
        <f>P9/G9*100</f>
        <v>74.27731504164625</v>
      </c>
      <c r="X9" s="91">
        <f>Q9/I9*100</f>
        <v>76.25010297388583</v>
      </c>
      <c r="Y9" s="6"/>
    </row>
    <row r="10" spans="1:25" ht="30.75" customHeight="1">
      <c r="A10" s="12">
        <v>3</v>
      </c>
      <c r="B10" s="20" t="s">
        <v>147</v>
      </c>
      <c r="C10" s="83">
        <v>26644</v>
      </c>
      <c r="D10" s="91">
        <f>(C10*100/C21)</f>
        <v>78.14635577064085</v>
      </c>
      <c r="E10" s="86">
        <v>25386</v>
      </c>
      <c r="F10" s="91">
        <f>(E10*100/E21)</f>
        <v>78.9537523714739</v>
      </c>
      <c r="G10" s="83">
        <v>7395</v>
      </c>
      <c r="H10" s="91">
        <f>(G10*100/G21)</f>
        <v>4.366979845162662</v>
      </c>
      <c r="I10" s="89">
        <v>9076</v>
      </c>
      <c r="J10" s="91">
        <f>(I10*100/I21)</f>
        <v>1.7551391386745567</v>
      </c>
      <c r="K10" s="84">
        <f t="shared" si="0"/>
        <v>34039</v>
      </c>
      <c r="L10" s="84">
        <f t="shared" si="1"/>
        <v>34462</v>
      </c>
      <c r="M10" s="91">
        <f>L10/K10*100-100</f>
        <v>1.242692205998992</v>
      </c>
      <c r="N10" s="83">
        <v>21988</v>
      </c>
      <c r="O10" s="83">
        <v>19772</v>
      </c>
      <c r="P10" s="83">
        <v>4208</v>
      </c>
      <c r="Q10" s="83">
        <v>4960</v>
      </c>
      <c r="R10" s="84">
        <f t="shared" si="2"/>
        <v>26196</v>
      </c>
      <c r="S10" s="84">
        <f t="shared" si="3"/>
        <v>24732</v>
      </c>
      <c r="T10" s="91">
        <f>S10/R10*100-100</f>
        <v>-5.588639486944572</v>
      </c>
      <c r="U10" s="31">
        <f>N10/C10*100</f>
        <v>82.52514637441826</v>
      </c>
      <c r="V10" s="91">
        <f>O10/E10*100</f>
        <v>77.88544867249665</v>
      </c>
      <c r="W10" s="31">
        <f>P10/G10*100</f>
        <v>56.90331304935767</v>
      </c>
      <c r="X10" s="91">
        <f>Q10/I10*100</f>
        <v>54.64962538563244</v>
      </c>
      <c r="Y10" s="6"/>
    </row>
    <row r="11" spans="1:25" ht="45" customHeight="1">
      <c r="A11" s="12">
        <v>4</v>
      </c>
      <c r="B11" s="20" t="s">
        <v>148</v>
      </c>
      <c r="C11" s="83"/>
      <c r="D11" s="91">
        <f>(C11*100/C21)</f>
        <v>0</v>
      </c>
      <c r="E11" s="87"/>
      <c r="F11" s="91">
        <f>(E11*100/E21)</f>
        <v>0</v>
      </c>
      <c r="G11" s="83"/>
      <c r="H11" s="91">
        <f>(G11*100/G21)</f>
        <v>0</v>
      </c>
      <c r="I11" s="88"/>
      <c r="J11" s="91">
        <f>(I11*100/I21)</f>
        <v>0</v>
      </c>
      <c r="K11" s="84">
        <f t="shared" si="0"/>
        <v>0</v>
      </c>
      <c r="L11" s="84">
        <f t="shared" si="1"/>
        <v>0</v>
      </c>
      <c r="M11" s="91"/>
      <c r="N11" s="83"/>
      <c r="O11" s="84"/>
      <c r="P11" s="83"/>
      <c r="Q11" s="84"/>
      <c r="R11" s="84">
        <f t="shared" si="2"/>
        <v>0</v>
      </c>
      <c r="S11" s="84">
        <f t="shared" si="3"/>
        <v>0</v>
      </c>
      <c r="T11" s="91"/>
      <c r="U11" s="31"/>
      <c r="V11" s="91"/>
      <c r="W11" s="31"/>
      <c r="X11" s="91"/>
      <c r="Y11" s="6"/>
    </row>
    <row r="12" spans="1:25" ht="25.5">
      <c r="A12" s="12">
        <v>5</v>
      </c>
      <c r="B12" s="20" t="s">
        <v>149</v>
      </c>
      <c r="C12" s="83">
        <v>1452</v>
      </c>
      <c r="D12" s="91">
        <f>(C12*100/C21)</f>
        <v>4.258688957325121</v>
      </c>
      <c r="E12" s="86">
        <v>1166</v>
      </c>
      <c r="F12" s="91">
        <f>(E12*100/E21)</f>
        <v>3.6264112213479303</v>
      </c>
      <c r="G12" s="83">
        <v>17027</v>
      </c>
      <c r="H12" s="91">
        <f>(G12*100/G21)</f>
        <v>10.054978475129769</v>
      </c>
      <c r="I12" s="89">
        <v>18011</v>
      </c>
      <c r="J12" s="91">
        <f>(I12*100/I21)</f>
        <v>3.4830113515499606</v>
      </c>
      <c r="K12" s="84">
        <f t="shared" si="0"/>
        <v>18479</v>
      </c>
      <c r="L12" s="84">
        <f t="shared" si="1"/>
        <v>19177</v>
      </c>
      <c r="M12" s="91">
        <f aca="true" t="shared" si="4" ref="M12:M21">L12/K12*100-100</f>
        <v>3.7772606742789065</v>
      </c>
      <c r="N12" s="83">
        <v>1019</v>
      </c>
      <c r="O12" s="83">
        <v>792</v>
      </c>
      <c r="P12" s="83">
        <v>9727</v>
      </c>
      <c r="Q12" s="83">
        <v>9619</v>
      </c>
      <c r="R12" s="84">
        <f t="shared" si="2"/>
        <v>10746</v>
      </c>
      <c r="S12" s="84">
        <f t="shared" si="3"/>
        <v>10411</v>
      </c>
      <c r="T12" s="91">
        <f aca="true" t="shared" si="5" ref="T12:T21">S12/R12*100-100</f>
        <v>-3.117439047087288</v>
      </c>
      <c r="U12" s="31">
        <f aca="true" t="shared" si="6" ref="U12:U21">N12/C12*100</f>
        <v>70.17906336088154</v>
      </c>
      <c r="V12" s="91">
        <f aca="true" t="shared" si="7" ref="V12:V21">O12/E12*100</f>
        <v>67.9245283018868</v>
      </c>
      <c r="W12" s="31">
        <f aca="true" t="shared" si="8" ref="W12:W21">P12/G12*100</f>
        <v>57.12691607446996</v>
      </c>
      <c r="X12" s="91">
        <f aca="true" t="shared" si="9" ref="X12:X21">Q12/I12*100</f>
        <v>53.4062517350508</v>
      </c>
      <c r="Y12" s="6"/>
    </row>
    <row r="13" spans="1:25" ht="45" customHeight="1">
      <c r="A13" s="12">
        <v>6</v>
      </c>
      <c r="B13" s="20" t="s">
        <v>150</v>
      </c>
      <c r="C13" s="83">
        <v>1696</v>
      </c>
      <c r="D13" s="91">
        <f>(C13*100/C21)</f>
        <v>4.974336412963778</v>
      </c>
      <c r="E13" s="86">
        <v>1208</v>
      </c>
      <c r="F13" s="91">
        <f>(E13*100/E21)</f>
        <v>3.7570366684290737</v>
      </c>
      <c r="G13" s="83">
        <v>16866</v>
      </c>
      <c r="H13" s="91">
        <f>(G13*100/G21)</f>
        <v>9.959902916634679</v>
      </c>
      <c r="I13" s="89">
        <v>17139</v>
      </c>
      <c r="J13" s="91">
        <f>(I13*100/I21)</f>
        <v>3.3143818529906595</v>
      </c>
      <c r="K13" s="84">
        <f t="shared" si="0"/>
        <v>18562</v>
      </c>
      <c r="L13" s="84">
        <f t="shared" si="1"/>
        <v>18347</v>
      </c>
      <c r="M13" s="91">
        <f t="shared" si="4"/>
        <v>-1.1582803577200735</v>
      </c>
      <c r="N13" s="83">
        <v>1049</v>
      </c>
      <c r="O13" s="83">
        <v>766</v>
      </c>
      <c r="P13" s="83">
        <v>12493</v>
      </c>
      <c r="Q13" s="83">
        <v>10817</v>
      </c>
      <c r="R13" s="84">
        <f t="shared" si="2"/>
        <v>13542</v>
      </c>
      <c r="S13" s="84">
        <f t="shared" si="3"/>
        <v>11583</v>
      </c>
      <c r="T13" s="91">
        <f t="shared" si="5"/>
        <v>-14.466105449712003</v>
      </c>
      <c r="U13" s="31">
        <f t="shared" si="6"/>
        <v>61.85141509433962</v>
      </c>
      <c r="V13" s="91">
        <f t="shared" si="7"/>
        <v>63.41059602649006</v>
      </c>
      <c r="W13" s="31">
        <f t="shared" si="8"/>
        <v>74.07209771137198</v>
      </c>
      <c r="X13" s="91">
        <f t="shared" si="9"/>
        <v>63.113367174280874</v>
      </c>
      <c r="Y13" s="6"/>
    </row>
    <row r="14" spans="1:25" ht="34.5" customHeight="1">
      <c r="A14" s="12">
        <v>7</v>
      </c>
      <c r="B14" s="20" t="s">
        <v>151</v>
      </c>
      <c r="C14" s="83">
        <v>586</v>
      </c>
      <c r="D14" s="91">
        <f>(C14*100/C21)</f>
        <v>1.7187270860830033</v>
      </c>
      <c r="E14" s="86">
        <v>580</v>
      </c>
      <c r="F14" s="91">
        <f>(E14*100/E21)</f>
        <v>1.8038752215967406</v>
      </c>
      <c r="G14" s="83">
        <v>612</v>
      </c>
      <c r="H14" s="91">
        <f>(G14*100/G21)</f>
        <v>0.3614052285651858</v>
      </c>
      <c r="I14" s="89">
        <v>806</v>
      </c>
      <c r="J14" s="91">
        <f>(I14*100/I21)</f>
        <v>0.15586625669586743</v>
      </c>
      <c r="K14" s="84">
        <f t="shared" si="0"/>
        <v>1198</v>
      </c>
      <c r="L14" s="84">
        <f t="shared" si="1"/>
        <v>1386</v>
      </c>
      <c r="M14" s="91">
        <f t="shared" si="4"/>
        <v>15.692821368948245</v>
      </c>
      <c r="N14" s="83">
        <v>411</v>
      </c>
      <c r="O14" s="83">
        <v>404</v>
      </c>
      <c r="P14" s="83">
        <v>358</v>
      </c>
      <c r="Q14" s="83">
        <v>424</v>
      </c>
      <c r="R14" s="84">
        <f t="shared" si="2"/>
        <v>769</v>
      </c>
      <c r="S14" s="84">
        <f t="shared" si="3"/>
        <v>828</v>
      </c>
      <c r="T14" s="91">
        <f t="shared" si="5"/>
        <v>7.67230169050714</v>
      </c>
      <c r="U14" s="31">
        <f t="shared" si="6"/>
        <v>70.13651877133105</v>
      </c>
      <c r="V14" s="91">
        <f t="shared" si="7"/>
        <v>69.6551724137931</v>
      </c>
      <c r="W14" s="31">
        <f t="shared" si="8"/>
        <v>58.496732026143796</v>
      </c>
      <c r="X14" s="91">
        <f t="shared" si="9"/>
        <v>52.605459057071954</v>
      </c>
      <c r="Y14" s="6"/>
    </row>
    <row r="15" spans="1:25" ht="39.75" customHeight="1">
      <c r="A15" s="12">
        <v>8</v>
      </c>
      <c r="B15" s="20" t="s">
        <v>152</v>
      </c>
      <c r="C15" s="83">
        <v>328</v>
      </c>
      <c r="D15" s="91">
        <f>(C15*100/C21)</f>
        <v>0.9620178911863909</v>
      </c>
      <c r="E15" s="86">
        <v>203</v>
      </c>
      <c r="F15" s="91">
        <f>(E15*100/E21)</f>
        <v>0.6313563275588592</v>
      </c>
      <c r="G15" s="83">
        <v>55313</v>
      </c>
      <c r="H15" s="91">
        <f>(G15*100/G21)</f>
        <v>32.66406439154595</v>
      </c>
      <c r="I15" s="89">
        <v>61817</v>
      </c>
      <c r="J15" s="91">
        <f>(I15*100/I21)</f>
        <v>11.954323064725108</v>
      </c>
      <c r="K15" s="84">
        <f t="shared" si="0"/>
        <v>55641</v>
      </c>
      <c r="L15" s="84">
        <f t="shared" si="1"/>
        <v>62020</v>
      </c>
      <c r="M15" s="91">
        <f t="shared" si="4"/>
        <v>11.464567495192398</v>
      </c>
      <c r="N15" s="83">
        <v>256</v>
      </c>
      <c r="O15" s="83">
        <v>125</v>
      </c>
      <c r="P15" s="83">
        <v>33641</v>
      </c>
      <c r="Q15" s="83">
        <v>36667</v>
      </c>
      <c r="R15" s="84">
        <f t="shared" si="2"/>
        <v>33897</v>
      </c>
      <c r="S15" s="84">
        <f t="shared" si="3"/>
        <v>36792</v>
      </c>
      <c r="T15" s="91">
        <f t="shared" si="5"/>
        <v>8.540578812284267</v>
      </c>
      <c r="U15" s="31">
        <f t="shared" si="6"/>
        <v>78.04878048780488</v>
      </c>
      <c r="V15" s="91">
        <f t="shared" si="7"/>
        <v>61.57635467980296</v>
      </c>
      <c r="W15" s="31">
        <f t="shared" si="8"/>
        <v>60.81933722633016</v>
      </c>
      <c r="X15" s="91">
        <f t="shared" si="9"/>
        <v>59.315398676739406</v>
      </c>
      <c r="Y15" s="6"/>
    </row>
    <row r="16" spans="1:25" ht="25.5">
      <c r="A16" s="12">
        <v>9</v>
      </c>
      <c r="B16" s="20" t="s">
        <v>153</v>
      </c>
      <c r="C16" s="83">
        <v>1452</v>
      </c>
      <c r="D16" s="91">
        <f>(C16*100/C21)</f>
        <v>4.258688957325121</v>
      </c>
      <c r="E16" s="86">
        <v>1166</v>
      </c>
      <c r="F16" s="91">
        <f>(E16*100/E21)</f>
        <v>3.6264112213479303</v>
      </c>
      <c r="G16" s="83">
        <v>17027</v>
      </c>
      <c r="H16" s="91">
        <f>(G16*100/G21)</f>
        <v>10.054978475129769</v>
      </c>
      <c r="I16" s="89">
        <v>18011</v>
      </c>
      <c r="J16" s="91">
        <f>(I16*100/I21)</f>
        <v>3.4830113515499606</v>
      </c>
      <c r="K16" s="84">
        <f t="shared" si="0"/>
        <v>18479</v>
      </c>
      <c r="L16" s="84">
        <f t="shared" si="1"/>
        <v>19177</v>
      </c>
      <c r="M16" s="91">
        <f t="shared" si="4"/>
        <v>3.7772606742789065</v>
      </c>
      <c r="N16" s="83">
        <v>1019</v>
      </c>
      <c r="O16" s="83">
        <v>792</v>
      </c>
      <c r="P16" s="83">
        <v>9727</v>
      </c>
      <c r="Q16" s="83">
        <v>9619</v>
      </c>
      <c r="R16" s="84">
        <f t="shared" si="2"/>
        <v>10746</v>
      </c>
      <c r="S16" s="84">
        <f t="shared" si="3"/>
        <v>10411</v>
      </c>
      <c r="T16" s="91">
        <f t="shared" si="5"/>
        <v>-3.117439047087288</v>
      </c>
      <c r="U16" s="31">
        <f t="shared" si="6"/>
        <v>70.17906336088154</v>
      </c>
      <c r="V16" s="91">
        <f t="shared" si="7"/>
        <v>67.9245283018868</v>
      </c>
      <c r="W16" s="31">
        <f t="shared" si="8"/>
        <v>57.12691607446996</v>
      </c>
      <c r="X16" s="91">
        <f t="shared" si="9"/>
        <v>53.4062517350508</v>
      </c>
      <c r="Y16" s="6"/>
    </row>
    <row r="17" spans="1:25" ht="38.25">
      <c r="A17" s="12">
        <v>10</v>
      </c>
      <c r="B17" s="20" t="s">
        <v>154</v>
      </c>
      <c r="C17" s="83">
        <v>4</v>
      </c>
      <c r="D17" s="91">
        <f>(C17*100/C21)</f>
        <v>0.01173192550227306</v>
      </c>
      <c r="E17" s="86">
        <v>564</v>
      </c>
      <c r="F17" s="91">
        <f>(E17*100/E21)</f>
        <v>1.7541131465182098</v>
      </c>
      <c r="G17" s="84">
        <v>12309</v>
      </c>
      <c r="H17" s="91">
        <f>(G17*100/G21)</f>
        <v>7.268851239230183</v>
      </c>
      <c r="I17" s="89">
        <v>337309</v>
      </c>
      <c r="J17" s="91">
        <f>(I17*100/I21)</f>
        <v>65.22964166231556</v>
      </c>
      <c r="K17" s="84">
        <f t="shared" si="0"/>
        <v>12313</v>
      </c>
      <c r="L17" s="84">
        <f t="shared" si="1"/>
        <v>337873</v>
      </c>
      <c r="M17" s="91">
        <f t="shared" si="4"/>
        <v>2644.0347600097457</v>
      </c>
      <c r="N17" s="84">
        <v>4</v>
      </c>
      <c r="O17" s="83">
        <v>219</v>
      </c>
      <c r="P17" s="84">
        <v>3755</v>
      </c>
      <c r="Q17" s="83">
        <v>246996</v>
      </c>
      <c r="R17" s="84">
        <f t="shared" si="2"/>
        <v>3759</v>
      </c>
      <c r="S17" s="84">
        <f t="shared" si="3"/>
        <v>247215</v>
      </c>
      <c r="T17" s="91">
        <f t="shared" si="5"/>
        <v>6476.61612130886</v>
      </c>
      <c r="U17" s="31">
        <f t="shared" si="6"/>
        <v>100</v>
      </c>
      <c r="V17" s="91">
        <f t="shared" si="7"/>
        <v>38.82978723404255</v>
      </c>
      <c r="W17" s="31">
        <f t="shared" si="8"/>
        <v>30.5061337232919</v>
      </c>
      <c r="X17" s="91">
        <f t="shared" si="9"/>
        <v>73.22544017503239</v>
      </c>
      <c r="Y17" s="6"/>
    </row>
    <row r="18" spans="1:25" ht="21.75" customHeight="1">
      <c r="A18" s="12">
        <v>11</v>
      </c>
      <c r="B18" s="20" t="s">
        <v>155</v>
      </c>
      <c r="C18" s="84">
        <v>137</v>
      </c>
      <c r="D18" s="91">
        <f>(C18*100/C21)</f>
        <v>0.4018184484528523</v>
      </c>
      <c r="E18" s="86">
        <v>104</v>
      </c>
      <c r="F18" s="91">
        <f>(E18*100/E21)</f>
        <v>0.32345348801045004</v>
      </c>
      <c r="G18" s="84">
        <v>785</v>
      </c>
      <c r="H18" s="91">
        <f>(G18*100/G21)</f>
        <v>0.46356716409096543</v>
      </c>
      <c r="I18" s="89">
        <v>834</v>
      </c>
      <c r="J18" s="91">
        <f>(I18*100/I21)</f>
        <v>0.16128096536520276</v>
      </c>
      <c r="K18" s="84">
        <f t="shared" si="0"/>
        <v>922</v>
      </c>
      <c r="L18" s="84">
        <f t="shared" si="1"/>
        <v>938</v>
      </c>
      <c r="M18" s="91">
        <f t="shared" si="4"/>
        <v>1.7353579175704965</v>
      </c>
      <c r="N18" s="84">
        <v>79</v>
      </c>
      <c r="O18" s="83">
        <v>71</v>
      </c>
      <c r="P18" s="84">
        <v>481</v>
      </c>
      <c r="Q18" s="83">
        <v>469</v>
      </c>
      <c r="R18" s="84">
        <f t="shared" si="2"/>
        <v>560</v>
      </c>
      <c r="S18" s="84">
        <f t="shared" si="3"/>
        <v>540</v>
      </c>
      <c r="T18" s="91">
        <f t="shared" si="5"/>
        <v>-3.5714285714285694</v>
      </c>
      <c r="U18" s="31">
        <f t="shared" si="6"/>
        <v>57.66423357664233</v>
      </c>
      <c r="V18" s="91">
        <f t="shared" si="7"/>
        <v>68.26923076923077</v>
      </c>
      <c r="W18" s="31">
        <f t="shared" si="8"/>
        <v>61.273885350318466</v>
      </c>
      <c r="X18" s="91">
        <f t="shared" si="9"/>
        <v>56.23501199040767</v>
      </c>
      <c r="Y18" s="6"/>
    </row>
    <row r="19" spans="1:25" ht="21.75" customHeight="1">
      <c r="A19" s="12">
        <v>12</v>
      </c>
      <c r="B19" s="20" t="s">
        <v>156</v>
      </c>
      <c r="C19" s="84">
        <v>57</v>
      </c>
      <c r="D19" s="91">
        <f>(C19*100/C21)</f>
        <v>0.16717993840739112</v>
      </c>
      <c r="E19" s="86">
        <v>32</v>
      </c>
      <c r="F19" s="91">
        <f>(E19*100/E21)</f>
        <v>0.09952415015706155</v>
      </c>
      <c r="G19" s="84">
        <v>30210</v>
      </c>
      <c r="H19" s="91">
        <f>(G19*100/G21)</f>
        <v>17.839954174761868</v>
      </c>
      <c r="I19" s="89">
        <v>41808</v>
      </c>
      <c r="J19" s="91">
        <f>(I19*100/I21)</f>
        <v>8.084933573127575</v>
      </c>
      <c r="K19" s="84">
        <f t="shared" si="0"/>
        <v>30267</v>
      </c>
      <c r="L19" s="84">
        <f t="shared" si="1"/>
        <v>41840</v>
      </c>
      <c r="M19" s="91">
        <f t="shared" si="4"/>
        <v>38.23636303564939</v>
      </c>
      <c r="N19" s="84">
        <v>38</v>
      </c>
      <c r="O19" s="83">
        <v>23</v>
      </c>
      <c r="P19" s="84">
        <v>20654</v>
      </c>
      <c r="Q19" s="83">
        <v>29808</v>
      </c>
      <c r="R19" s="84">
        <f t="shared" si="2"/>
        <v>20692</v>
      </c>
      <c r="S19" s="84">
        <f t="shared" si="3"/>
        <v>29831</v>
      </c>
      <c r="T19" s="91">
        <f t="shared" si="5"/>
        <v>44.1668277595206</v>
      </c>
      <c r="U19" s="31">
        <f t="shared" si="6"/>
        <v>66.66666666666666</v>
      </c>
      <c r="V19" s="91">
        <f t="shared" si="7"/>
        <v>71.875</v>
      </c>
      <c r="W19" s="31">
        <f t="shared" si="8"/>
        <v>68.36809003641179</v>
      </c>
      <c r="X19" s="91">
        <f t="shared" si="9"/>
        <v>71.29735935706086</v>
      </c>
      <c r="Y19" s="6"/>
    </row>
    <row r="20" spans="1:25" ht="21.75" customHeight="1">
      <c r="A20" s="12">
        <v>13</v>
      </c>
      <c r="B20" s="20" t="s">
        <v>157</v>
      </c>
      <c r="C20" s="84">
        <v>36</v>
      </c>
      <c r="D20" s="91">
        <f>(C20*100/C21)</f>
        <v>0.10558732952045755</v>
      </c>
      <c r="E20" s="86">
        <v>46</v>
      </c>
      <c r="F20" s="91">
        <f>(E20*100/E21)</f>
        <v>0.14306596585077597</v>
      </c>
      <c r="G20" s="84">
        <v>430</v>
      </c>
      <c r="H20" s="91">
        <f>(G20*100/G21)</f>
        <v>0.25392851026638874</v>
      </c>
      <c r="I20" s="89">
        <v>13</v>
      </c>
      <c r="J20" s="91">
        <f>(I20*100/I21)</f>
        <v>0.00251397188219141</v>
      </c>
      <c r="K20" s="84">
        <f t="shared" si="0"/>
        <v>466</v>
      </c>
      <c r="L20" s="84">
        <f t="shared" si="1"/>
        <v>59</v>
      </c>
      <c r="M20" s="91">
        <f t="shared" si="4"/>
        <v>-87.33905579399142</v>
      </c>
      <c r="N20" s="84">
        <v>14</v>
      </c>
      <c r="O20" s="83">
        <v>14</v>
      </c>
      <c r="P20" s="84">
        <v>277</v>
      </c>
      <c r="Q20" s="83">
        <v>7</v>
      </c>
      <c r="R20" s="84">
        <f t="shared" si="2"/>
        <v>291</v>
      </c>
      <c r="S20" s="84">
        <f t="shared" si="3"/>
        <v>21</v>
      </c>
      <c r="T20" s="91">
        <f t="shared" si="5"/>
        <v>-92.78350515463917</v>
      </c>
      <c r="U20" s="31">
        <f t="shared" si="6"/>
        <v>38.88888888888889</v>
      </c>
      <c r="V20" s="91">
        <f t="shared" si="7"/>
        <v>30.434782608695656</v>
      </c>
      <c r="W20" s="31">
        <f t="shared" si="8"/>
        <v>64.4186046511628</v>
      </c>
      <c r="X20" s="91">
        <f t="shared" si="9"/>
        <v>53.84615384615385</v>
      </c>
      <c r="Y20" s="6"/>
    </row>
    <row r="21" spans="1:25" ht="14.25">
      <c r="A21" s="80">
        <v>14</v>
      </c>
      <c r="B21" s="81" t="s">
        <v>158</v>
      </c>
      <c r="C21" s="93">
        <f>SUM(C8:C20)</f>
        <v>34095</v>
      </c>
      <c r="D21" s="85" t="s">
        <v>162</v>
      </c>
      <c r="E21" s="93">
        <f>SUM(E8:E20)</f>
        <v>32153</v>
      </c>
      <c r="F21" s="85" t="s">
        <v>162</v>
      </c>
      <c r="G21" s="94">
        <f>SUM(G8:G20)</f>
        <v>169339</v>
      </c>
      <c r="H21" s="85" t="s">
        <v>162</v>
      </c>
      <c r="I21" s="93">
        <f>SUM(I8:I20)</f>
        <v>517110</v>
      </c>
      <c r="J21" s="85" t="s">
        <v>162</v>
      </c>
      <c r="K21" s="93">
        <f t="shared" si="0"/>
        <v>203434</v>
      </c>
      <c r="L21" s="93">
        <f t="shared" si="1"/>
        <v>549263</v>
      </c>
      <c r="M21" s="95">
        <f t="shared" si="4"/>
        <v>169.99567427273712</v>
      </c>
      <c r="N21" s="94">
        <f aca="true" t="shared" si="10" ref="N21:S21">SUM(N8:N20)</f>
        <v>27284</v>
      </c>
      <c r="O21" s="94">
        <f t="shared" si="10"/>
        <v>24520</v>
      </c>
      <c r="P21" s="94">
        <f t="shared" si="10"/>
        <v>104054</v>
      </c>
      <c r="Q21" s="94">
        <f t="shared" si="10"/>
        <v>358783</v>
      </c>
      <c r="R21" s="94">
        <f t="shared" si="10"/>
        <v>131338</v>
      </c>
      <c r="S21" s="94">
        <f t="shared" si="10"/>
        <v>383303</v>
      </c>
      <c r="T21" s="95">
        <f t="shared" si="5"/>
        <v>191.8447060256742</v>
      </c>
      <c r="U21" s="96">
        <f t="shared" si="6"/>
        <v>80.02346385100455</v>
      </c>
      <c r="V21" s="95">
        <f t="shared" si="7"/>
        <v>76.26038005784841</v>
      </c>
      <c r="W21" s="96">
        <f t="shared" si="8"/>
        <v>61.44715629595072</v>
      </c>
      <c r="X21" s="95">
        <f t="shared" si="9"/>
        <v>69.38233644679082</v>
      </c>
      <c r="Y21" s="92"/>
    </row>
    <row r="22" spans="1:2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sheetProtection/>
  <mergeCells count="15">
    <mergeCell ref="N4:T4"/>
    <mergeCell ref="U5:V5"/>
    <mergeCell ref="A2:X2"/>
    <mergeCell ref="A4:A6"/>
    <mergeCell ref="B4:B6"/>
    <mergeCell ref="C4:M4"/>
    <mergeCell ref="U4:X4"/>
    <mergeCell ref="C5:F5"/>
    <mergeCell ref="G5:J5"/>
    <mergeCell ref="W5:X5"/>
    <mergeCell ref="W1:X1"/>
    <mergeCell ref="K5:M5"/>
    <mergeCell ref="N5:O5"/>
    <mergeCell ref="P5:Q5"/>
    <mergeCell ref="R5:T5"/>
  </mergeCells>
  <printOptions/>
  <pageMargins left="0" right="0" top="0" bottom="0" header="0.31496062992125984" footer="0.31496062992125984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60" zoomScalePageLayoutView="0" workbookViewId="0" topLeftCell="A1">
      <selection activeCell="A2" sqref="A2:N2"/>
    </sheetView>
  </sheetViews>
  <sheetFormatPr defaultColWidth="9.140625" defaultRowHeight="12.75"/>
  <cols>
    <col min="1" max="1" width="3.140625" style="0" customWidth="1"/>
    <col min="2" max="2" width="63.00390625" style="0" customWidth="1"/>
    <col min="3" max="3" width="8.00390625" style="0" customWidth="1"/>
    <col min="4" max="4" width="7.140625" style="0" customWidth="1"/>
    <col min="5" max="5" width="8.57421875" style="0" customWidth="1"/>
    <col min="6" max="6" width="7.421875" style="0" customWidth="1"/>
    <col min="7" max="7" width="6.7109375" style="0" customWidth="1"/>
    <col min="8" max="8" width="8.28125" style="0" customWidth="1"/>
    <col min="9" max="9" width="8.421875" style="0" customWidth="1"/>
    <col min="10" max="10" width="7.140625" style="0" customWidth="1"/>
    <col min="11" max="11" width="8.57421875" style="0" customWidth="1"/>
    <col min="12" max="12" width="8.7109375" style="0" customWidth="1"/>
    <col min="13" max="13" width="7.7109375" style="0" customWidth="1"/>
    <col min="14" max="14" width="8.140625" style="0" customWidth="1"/>
    <col min="15" max="15" width="7.140625" style="0" customWidth="1"/>
  </cols>
  <sheetData>
    <row r="1" spans="1:14" ht="14.25" customHeight="1">
      <c r="A1" s="78"/>
      <c r="M1" s="286" t="s">
        <v>192</v>
      </c>
      <c r="N1" s="286"/>
    </row>
    <row r="2" spans="1:14" ht="27.75" customHeight="1">
      <c r="A2" s="290" t="s">
        <v>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6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5" ht="49.5" customHeight="1">
      <c r="A4" s="294" t="s">
        <v>28</v>
      </c>
      <c r="B4" s="296" t="s">
        <v>169</v>
      </c>
      <c r="C4" s="257" t="s">
        <v>159</v>
      </c>
      <c r="D4" s="257"/>
      <c r="E4" s="257"/>
      <c r="F4" s="257"/>
      <c r="G4" s="257"/>
      <c r="H4" s="259" t="s">
        <v>191</v>
      </c>
      <c r="I4" s="260"/>
      <c r="J4" s="261"/>
      <c r="K4" s="267" t="s">
        <v>167</v>
      </c>
      <c r="L4" s="267"/>
      <c r="M4" s="257" t="s">
        <v>193</v>
      </c>
      <c r="N4" s="257"/>
      <c r="O4" s="6"/>
    </row>
    <row r="5" spans="1:15" ht="39.75" customHeight="1">
      <c r="A5" s="295"/>
      <c r="B5" s="297"/>
      <c r="C5" s="82">
        <v>2020</v>
      </c>
      <c r="D5" s="19" t="s">
        <v>161</v>
      </c>
      <c r="E5" s="15">
        <v>2021</v>
      </c>
      <c r="F5" s="19" t="s">
        <v>161</v>
      </c>
      <c r="G5" s="90" t="s">
        <v>164</v>
      </c>
      <c r="H5" s="15">
        <v>2020</v>
      </c>
      <c r="I5" s="15">
        <v>2021</v>
      </c>
      <c r="J5" s="90" t="s">
        <v>164</v>
      </c>
      <c r="K5" s="15">
        <v>2020</v>
      </c>
      <c r="L5" s="15">
        <v>2021</v>
      </c>
      <c r="M5" s="15">
        <v>2020</v>
      </c>
      <c r="N5" s="15">
        <v>2021</v>
      </c>
      <c r="O5" s="6"/>
    </row>
    <row r="6" spans="1:15" ht="12.75">
      <c r="A6" s="12" t="s">
        <v>29</v>
      </c>
      <c r="B6" s="12" t="s">
        <v>31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55"/>
    </row>
    <row r="7" spans="1:15" ht="18.75" customHeight="1">
      <c r="A7" s="12">
        <v>1</v>
      </c>
      <c r="B7" s="97" t="s">
        <v>170</v>
      </c>
      <c r="C7" s="83">
        <v>898</v>
      </c>
      <c r="D7" s="91">
        <f aca="true" t="shared" si="0" ref="D7:D26">(C7*100/C$28)</f>
        <v>0.4168213887857408</v>
      </c>
      <c r="E7" s="87">
        <v>983</v>
      </c>
      <c r="F7" s="91">
        <f aca="true" t="shared" si="1" ref="F7:F26">(E7*100/E$28)</f>
        <v>0.4571901641326642</v>
      </c>
      <c r="G7" s="91">
        <f aca="true" t="shared" si="2" ref="G7:G26">E7/C7*100-100</f>
        <v>9.465478841870834</v>
      </c>
      <c r="H7" s="83">
        <v>297</v>
      </c>
      <c r="I7" s="100">
        <v>314</v>
      </c>
      <c r="J7" s="91">
        <f aca="true" t="shared" si="3" ref="J7:J26">I7/H7*100-100</f>
        <v>5.72390572390573</v>
      </c>
      <c r="K7" s="31">
        <f aca="true" t="shared" si="4" ref="K7:K26">H7/C7*100</f>
        <v>33.073496659242764</v>
      </c>
      <c r="L7" s="91">
        <f aca="true" t="shared" si="5" ref="L7:L26">I7/E7*100</f>
        <v>31.943031536113935</v>
      </c>
      <c r="M7" s="84">
        <v>226</v>
      </c>
      <c r="N7" s="100">
        <v>223</v>
      </c>
      <c r="O7" s="6"/>
    </row>
    <row r="8" spans="1:15" ht="18.75" customHeight="1">
      <c r="A8" s="12">
        <v>2</v>
      </c>
      <c r="B8" s="97" t="s">
        <v>171</v>
      </c>
      <c r="C8" s="83">
        <v>38204</v>
      </c>
      <c r="D8" s="91">
        <f t="shared" si="0"/>
        <v>17.73301151132566</v>
      </c>
      <c r="E8" s="87">
        <v>38959</v>
      </c>
      <c r="F8" s="91">
        <f t="shared" si="1"/>
        <v>18.119706616932316</v>
      </c>
      <c r="G8" s="91">
        <f t="shared" si="2"/>
        <v>1.9762328551984183</v>
      </c>
      <c r="H8" s="83">
        <v>22783</v>
      </c>
      <c r="I8" s="100">
        <v>23948</v>
      </c>
      <c r="J8" s="91">
        <f t="shared" si="3"/>
        <v>5.113461791686788</v>
      </c>
      <c r="K8" s="31">
        <f t="shared" si="4"/>
        <v>59.63511674170244</v>
      </c>
      <c r="L8" s="91">
        <f t="shared" si="5"/>
        <v>61.4697502502631</v>
      </c>
      <c r="M8" s="84">
        <v>8989</v>
      </c>
      <c r="N8" s="100">
        <v>12084</v>
      </c>
      <c r="O8" s="6"/>
    </row>
    <row r="9" spans="1:15" ht="18.75" customHeight="1">
      <c r="A9" s="12">
        <v>3</v>
      </c>
      <c r="B9" s="97" t="s">
        <v>172</v>
      </c>
      <c r="C9" s="83">
        <v>339</v>
      </c>
      <c r="D9" s="91">
        <f t="shared" si="0"/>
        <v>0.15735239509840326</v>
      </c>
      <c r="E9" s="86">
        <v>376</v>
      </c>
      <c r="F9" s="91">
        <f t="shared" si="1"/>
        <v>0.17487640052276882</v>
      </c>
      <c r="G9" s="91">
        <f t="shared" si="2"/>
        <v>10.91445427728614</v>
      </c>
      <c r="H9" s="83">
        <v>85</v>
      </c>
      <c r="I9" s="101">
        <v>104</v>
      </c>
      <c r="J9" s="91">
        <f t="shared" si="3"/>
        <v>22.352941176470594</v>
      </c>
      <c r="K9" s="31">
        <f t="shared" si="4"/>
        <v>25.073746312684364</v>
      </c>
      <c r="L9" s="91">
        <f t="shared" si="5"/>
        <v>27.659574468085108</v>
      </c>
      <c r="M9" s="84">
        <v>64</v>
      </c>
      <c r="N9" s="101">
        <v>76</v>
      </c>
      <c r="O9" s="6"/>
    </row>
    <row r="10" spans="1:15" ht="18.75" customHeight="1">
      <c r="A10" s="12">
        <v>4</v>
      </c>
      <c r="B10" s="97" t="s">
        <v>173</v>
      </c>
      <c r="C10" s="83">
        <v>883</v>
      </c>
      <c r="D10" s="91">
        <f t="shared" si="0"/>
        <v>0.4098588934274044</v>
      </c>
      <c r="E10" s="86">
        <v>1022</v>
      </c>
      <c r="F10" s="91">
        <f t="shared" si="1"/>
        <v>0.47532893971880247</v>
      </c>
      <c r="G10" s="91">
        <f t="shared" si="2"/>
        <v>15.741789354473383</v>
      </c>
      <c r="H10" s="83">
        <v>288</v>
      </c>
      <c r="I10" s="101">
        <v>386</v>
      </c>
      <c r="J10" s="91">
        <f t="shared" si="3"/>
        <v>34.02777777777777</v>
      </c>
      <c r="K10" s="31">
        <f t="shared" si="4"/>
        <v>32.61608154020385</v>
      </c>
      <c r="L10" s="91">
        <f t="shared" si="5"/>
        <v>37.76908023483366</v>
      </c>
      <c r="M10" s="84">
        <v>204</v>
      </c>
      <c r="N10" s="101">
        <v>293</v>
      </c>
      <c r="O10" s="6"/>
    </row>
    <row r="11" spans="1:15" ht="32.25" customHeight="1">
      <c r="A11" s="12">
        <v>5</v>
      </c>
      <c r="B11" s="97" t="s">
        <v>174</v>
      </c>
      <c r="C11" s="83">
        <v>3623</v>
      </c>
      <c r="D11" s="91">
        <f t="shared" si="0"/>
        <v>1.6816747122168585</v>
      </c>
      <c r="E11" s="86">
        <v>3707</v>
      </c>
      <c r="F11" s="91">
        <f t="shared" si="1"/>
        <v>1.724113874302936</v>
      </c>
      <c r="G11" s="91">
        <f t="shared" si="2"/>
        <v>2.3185205630692707</v>
      </c>
      <c r="H11" s="83">
        <v>2468</v>
      </c>
      <c r="I11" s="101">
        <v>2653</v>
      </c>
      <c r="J11" s="91">
        <f t="shared" si="3"/>
        <v>7.49594813614263</v>
      </c>
      <c r="K11" s="31">
        <f t="shared" si="4"/>
        <v>68.1203422577974</v>
      </c>
      <c r="L11" s="91">
        <f t="shared" si="5"/>
        <v>71.56730509846237</v>
      </c>
      <c r="M11" s="84">
        <v>1108</v>
      </c>
      <c r="N11" s="101">
        <v>1506</v>
      </c>
      <c r="O11" s="6"/>
    </row>
    <row r="12" spans="1:15" ht="17.25" customHeight="1">
      <c r="A12" s="12">
        <v>6</v>
      </c>
      <c r="B12" s="97" t="s">
        <v>175</v>
      </c>
      <c r="C12" s="83">
        <v>93348</v>
      </c>
      <c r="D12" s="91">
        <f t="shared" si="0"/>
        <v>43.329001113999254</v>
      </c>
      <c r="E12" s="86">
        <v>89443</v>
      </c>
      <c r="F12" s="91">
        <f t="shared" si="1"/>
        <v>41.59965396797343</v>
      </c>
      <c r="G12" s="91">
        <f t="shared" si="2"/>
        <v>-4.1832712002399575</v>
      </c>
      <c r="H12" s="83">
        <v>47481</v>
      </c>
      <c r="I12" s="101">
        <v>44810</v>
      </c>
      <c r="J12" s="91">
        <f t="shared" si="3"/>
        <v>-5.62540805796003</v>
      </c>
      <c r="K12" s="31">
        <f t="shared" si="4"/>
        <v>50.864507006041904</v>
      </c>
      <c r="L12" s="91">
        <f t="shared" si="5"/>
        <v>50.09894569725971</v>
      </c>
      <c r="M12" s="84">
        <v>37160</v>
      </c>
      <c r="N12" s="101">
        <v>36044</v>
      </c>
      <c r="O12" s="6"/>
    </row>
    <row r="13" spans="1:15" ht="17.25" customHeight="1">
      <c r="A13" s="12">
        <v>7</v>
      </c>
      <c r="B13" s="97" t="s">
        <v>176</v>
      </c>
      <c r="C13" s="83">
        <v>2650</v>
      </c>
      <c r="D13" s="91">
        <f t="shared" si="0"/>
        <v>1.2300408466394355</v>
      </c>
      <c r="E13" s="86">
        <v>2583</v>
      </c>
      <c r="F13" s="91">
        <f t="shared" si="1"/>
        <v>1.2013450599742337</v>
      </c>
      <c r="G13" s="91">
        <f t="shared" si="2"/>
        <v>-2.5283018867924483</v>
      </c>
      <c r="H13" s="83">
        <v>1302</v>
      </c>
      <c r="I13" s="101">
        <v>1223</v>
      </c>
      <c r="J13" s="91">
        <f t="shared" si="3"/>
        <v>-6.067588325652835</v>
      </c>
      <c r="K13" s="31">
        <f t="shared" si="4"/>
        <v>49.13207547169811</v>
      </c>
      <c r="L13" s="91">
        <f t="shared" si="5"/>
        <v>47.34804490902052</v>
      </c>
      <c r="M13" s="84">
        <v>531</v>
      </c>
      <c r="N13" s="101">
        <v>578</v>
      </c>
      <c r="O13" s="6"/>
    </row>
    <row r="14" spans="1:15" ht="17.25" customHeight="1">
      <c r="A14" s="12">
        <v>8</v>
      </c>
      <c r="B14" s="97" t="s">
        <v>177</v>
      </c>
      <c r="C14" s="83">
        <v>1700</v>
      </c>
      <c r="D14" s="91">
        <f t="shared" si="0"/>
        <v>0.7890828072781285</v>
      </c>
      <c r="E14" s="86">
        <v>2057</v>
      </c>
      <c r="F14" s="91">
        <f t="shared" si="1"/>
        <v>0.9567041379663177</v>
      </c>
      <c r="G14" s="91">
        <f t="shared" si="2"/>
        <v>21</v>
      </c>
      <c r="H14" s="83">
        <v>1161</v>
      </c>
      <c r="I14" s="101">
        <v>1332</v>
      </c>
      <c r="J14" s="91">
        <f t="shared" si="3"/>
        <v>14.72868217054264</v>
      </c>
      <c r="K14" s="31">
        <f t="shared" si="4"/>
        <v>68.29411764705883</v>
      </c>
      <c r="L14" s="91">
        <f t="shared" si="5"/>
        <v>64.75449684005834</v>
      </c>
      <c r="M14" s="84">
        <v>811</v>
      </c>
      <c r="N14" s="101">
        <v>961</v>
      </c>
      <c r="O14" s="6"/>
    </row>
    <row r="15" spans="1:15" ht="17.25" customHeight="1">
      <c r="A15" s="12">
        <v>9</v>
      </c>
      <c r="B15" s="97" t="s">
        <v>178</v>
      </c>
      <c r="C15" s="83">
        <v>7681</v>
      </c>
      <c r="D15" s="91">
        <f t="shared" si="0"/>
        <v>3.5652617898254735</v>
      </c>
      <c r="E15" s="86">
        <v>7217</v>
      </c>
      <c r="F15" s="91">
        <f t="shared" si="1"/>
        <v>3.356603677055379</v>
      </c>
      <c r="G15" s="91">
        <f t="shared" si="2"/>
        <v>-6.0408800937377976</v>
      </c>
      <c r="H15" s="83">
        <v>4043</v>
      </c>
      <c r="I15" s="101">
        <v>3663</v>
      </c>
      <c r="J15" s="91">
        <f t="shared" si="3"/>
        <v>-9.398961167449912</v>
      </c>
      <c r="K15" s="31">
        <f t="shared" si="4"/>
        <v>52.63637547194375</v>
      </c>
      <c r="L15" s="91">
        <f t="shared" si="5"/>
        <v>50.755161424414574</v>
      </c>
      <c r="M15" s="84">
        <v>2523</v>
      </c>
      <c r="N15" s="101">
        <v>2348</v>
      </c>
      <c r="O15" s="6"/>
    </row>
    <row r="16" spans="1:15" ht="17.25" customHeight="1">
      <c r="A16" s="12">
        <v>10</v>
      </c>
      <c r="B16" s="97" t="s">
        <v>179</v>
      </c>
      <c r="C16" s="83">
        <v>391</v>
      </c>
      <c r="D16" s="91">
        <f t="shared" si="0"/>
        <v>0.18148904567396956</v>
      </c>
      <c r="E16" s="86">
        <v>373</v>
      </c>
      <c r="F16" s="91">
        <f t="shared" si="1"/>
        <v>0.17348111009306588</v>
      </c>
      <c r="G16" s="91">
        <f t="shared" si="2"/>
        <v>-4.603580562659843</v>
      </c>
      <c r="H16" s="84">
        <v>186</v>
      </c>
      <c r="I16" s="101">
        <v>146</v>
      </c>
      <c r="J16" s="91">
        <f t="shared" si="3"/>
        <v>-21.50537634408603</v>
      </c>
      <c r="K16" s="31">
        <f t="shared" si="4"/>
        <v>47.570332480818415</v>
      </c>
      <c r="L16" s="91">
        <f t="shared" si="5"/>
        <v>39.14209115281501</v>
      </c>
      <c r="M16" s="84">
        <v>90</v>
      </c>
      <c r="N16" s="101">
        <v>69</v>
      </c>
      <c r="O16" s="6"/>
    </row>
    <row r="17" spans="1:15" ht="17.25" customHeight="1">
      <c r="A17" s="12">
        <v>11</v>
      </c>
      <c r="B17" s="97" t="s">
        <v>180</v>
      </c>
      <c r="C17" s="84">
        <v>15460</v>
      </c>
      <c r="D17" s="91">
        <f t="shared" si="0"/>
        <v>7.176011882658745</v>
      </c>
      <c r="E17" s="86">
        <v>16462</v>
      </c>
      <c r="F17" s="91">
        <f t="shared" si="1"/>
        <v>7.656423684589948</v>
      </c>
      <c r="G17" s="91">
        <f t="shared" si="2"/>
        <v>6.481241914618366</v>
      </c>
      <c r="H17" s="84">
        <v>6787</v>
      </c>
      <c r="I17" s="101">
        <v>7819</v>
      </c>
      <c r="J17" s="91">
        <f t="shared" si="3"/>
        <v>15.205540002946805</v>
      </c>
      <c r="K17" s="31">
        <f t="shared" si="4"/>
        <v>43.90038809831824</v>
      </c>
      <c r="L17" s="91">
        <f t="shared" si="5"/>
        <v>47.497266431782286</v>
      </c>
      <c r="M17" s="84">
        <v>3907</v>
      </c>
      <c r="N17" s="101">
        <v>4471</v>
      </c>
      <c r="O17" s="6"/>
    </row>
    <row r="18" spans="1:15" ht="17.25" customHeight="1">
      <c r="A18" s="12">
        <v>12</v>
      </c>
      <c r="B18" s="97" t="s">
        <v>181</v>
      </c>
      <c r="C18" s="84">
        <v>4579</v>
      </c>
      <c r="D18" s="91">
        <f t="shared" si="0"/>
        <v>2.1254177497215</v>
      </c>
      <c r="E18" s="86">
        <v>4728</v>
      </c>
      <c r="F18" s="91">
        <f t="shared" si="1"/>
        <v>2.1989777172118377</v>
      </c>
      <c r="G18" s="91">
        <f t="shared" si="2"/>
        <v>3.253985586372579</v>
      </c>
      <c r="H18" s="84">
        <v>1791</v>
      </c>
      <c r="I18" s="101">
        <v>1998</v>
      </c>
      <c r="J18" s="91">
        <f t="shared" si="3"/>
        <v>11.557788944723612</v>
      </c>
      <c r="K18" s="31">
        <f t="shared" si="4"/>
        <v>39.11334352478707</v>
      </c>
      <c r="L18" s="91">
        <f t="shared" si="5"/>
        <v>42.25888324873097</v>
      </c>
      <c r="M18" s="84">
        <v>1197</v>
      </c>
      <c r="N18" s="101">
        <v>1411</v>
      </c>
      <c r="O18" s="6"/>
    </row>
    <row r="19" spans="1:15" ht="33" customHeight="1">
      <c r="A19" s="12">
        <v>13</v>
      </c>
      <c r="B19" s="97" t="s">
        <v>182</v>
      </c>
      <c r="C19" s="84">
        <v>24498</v>
      </c>
      <c r="D19" s="91">
        <f t="shared" si="0"/>
        <v>11.371147419235054</v>
      </c>
      <c r="E19" s="86">
        <v>23575</v>
      </c>
      <c r="F19" s="91">
        <f t="shared" si="1"/>
        <v>10.964657293415625</v>
      </c>
      <c r="G19" s="91">
        <f t="shared" si="2"/>
        <v>-3.7676545024083623</v>
      </c>
      <c r="H19" s="84">
        <v>14992</v>
      </c>
      <c r="I19" s="101">
        <v>14050</v>
      </c>
      <c r="J19" s="91">
        <f t="shared" si="3"/>
        <v>-6.283351120597644</v>
      </c>
      <c r="K19" s="31">
        <f t="shared" si="4"/>
        <v>61.196832394481184</v>
      </c>
      <c r="L19" s="91">
        <f t="shared" si="5"/>
        <v>59.597030752916226</v>
      </c>
      <c r="M19" s="84">
        <v>11401</v>
      </c>
      <c r="N19" s="101">
        <v>11549</v>
      </c>
      <c r="O19" s="6"/>
    </row>
    <row r="20" spans="1:15" ht="30.75" customHeight="1">
      <c r="A20" s="12">
        <v>14</v>
      </c>
      <c r="B20" s="97" t="s">
        <v>183</v>
      </c>
      <c r="C20" s="84">
        <v>747</v>
      </c>
      <c r="D20" s="91">
        <f t="shared" si="0"/>
        <v>0.3467322688451541</v>
      </c>
      <c r="E20" s="86">
        <v>814</v>
      </c>
      <c r="F20" s="91">
        <f t="shared" si="1"/>
        <v>0.3785888032593984</v>
      </c>
      <c r="G20" s="91">
        <f t="shared" si="2"/>
        <v>8.969210174029456</v>
      </c>
      <c r="H20" s="84">
        <v>442</v>
      </c>
      <c r="I20" s="101">
        <v>483</v>
      </c>
      <c r="J20" s="91">
        <f t="shared" si="3"/>
        <v>9.2760180995475</v>
      </c>
      <c r="K20" s="31">
        <f t="shared" si="4"/>
        <v>59.17001338688086</v>
      </c>
      <c r="L20" s="91">
        <f t="shared" si="5"/>
        <v>59.336609336609335</v>
      </c>
      <c r="M20" s="84">
        <v>358</v>
      </c>
      <c r="N20" s="101">
        <v>382</v>
      </c>
      <c r="O20" s="6"/>
    </row>
    <row r="21" spans="1:15" ht="30.75" customHeight="1">
      <c r="A21" s="12">
        <v>15</v>
      </c>
      <c r="B21" s="97" t="s">
        <v>184</v>
      </c>
      <c r="C21" s="84">
        <v>4807</v>
      </c>
      <c r="D21" s="91">
        <f t="shared" si="0"/>
        <v>2.231247679168214</v>
      </c>
      <c r="E21" s="86">
        <v>5424</v>
      </c>
      <c r="F21" s="91">
        <f t="shared" si="1"/>
        <v>2.5226850969029204</v>
      </c>
      <c r="G21" s="91">
        <f t="shared" si="2"/>
        <v>12.835448304555854</v>
      </c>
      <c r="H21" s="84">
        <v>2737</v>
      </c>
      <c r="I21" s="101">
        <v>3221</v>
      </c>
      <c r="J21" s="91">
        <f t="shared" si="3"/>
        <v>17.683595177201312</v>
      </c>
      <c r="K21" s="31">
        <f t="shared" si="4"/>
        <v>56.9377990430622</v>
      </c>
      <c r="L21" s="91">
        <f t="shared" si="5"/>
        <v>59.384218289085545</v>
      </c>
      <c r="M21" s="84">
        <v>1733</v>
      </c>
      <c r="N21" s="101">
        <v>2442</v>
      </c>
      <c r="O21" s="6"/>
    </row>
    <row r="22" spans="1:15" ht="35.25" customHeight="1">
      <c r="A22" s="12">
        <v>16</v>
      </c>
      <c r="B22" s="97" t="s">
        <v>185</v>
      </c>
      <c r="C22" s="84">
        <v>261</v>
      </c>
      <c r="D22" s="91">
        <f t="shared" si="0"/>
        <v>0.12114741923505384</v>
      </c>
      <c r="E22" s="86">
        <v>391</v>
      </c>
      <c r="F22" s="91">
        <f t="shared" si="1"/>
        <v>0.18185285267128354</v>
      </c>
      <c r="G22" s="91">
        <f t="shared" si="2"/>
        <v>49.808429118773944</v>
      </c>
      <c r="H22" s="84">
        <v>94</v>
      </c>
      <c r="I22" s="101">
        <v>163</v>
      </c>
      <c r="J22" s="91">
        <f t="shared" si="3"/>
        <v>73.40425531914894</v>
      </c>
      <c r="K22" s="31">
        <f t="shared" si="4"/>
        <v>36.015325670498086</v>
      </c>
      <c r="L22" s="91">
        <f t="shared" si="5"/>
        <v>41.687979539641944</v>
      </c>
      <c r="M22" s="84">
        <v>68</v>
      </c>
      <c r="N22" s="101">
        <v>103</v>
      </c>
      <c r="O22" s="6"/>
    </row>
    <row r="23" spans="1:15" ht="30.75" customHeight="1">
      <c r="A23" s="12">
        <v>17</v>
      </c>
      <c r="B23" s="97" t="s">
        <v>186</v>
      </c>
      <c r="C23" s="84">
        <v>7127</v>
      </c>
      <c r="D23" s="91">
        <f t="shared" si="0"/>
        <v>3.3081136279242482</v>
      </c>
      <c r="E23" s="86">
        <v>8090</v>
      </c>
      <c r="F23" s="91">
        <f t="shared" si="1"/>
        <v>3.7626331920989355</v>
      </c>
      <c r="G23" s="91">
        <f t="shared" si="2"/>
        <v>13.511996632524202</v>
      </c>
      <c r="H23" s="84">
        <v>2076</v>
      </c>
      <c r="I23" s="101">
        <v>2605</v>
      </c>
      <c r="J23" s="91">
        <f t="shared" si="3"/>
        <v>25.481695568400767</v>
      </c>
      <c r="K23" s="31">
        <f t="shared" si="4"/>
        <v>29.128665637715727</v>
      </c>
      <c r="L23" s="91">
        <f t="shared" si="5"/>
        <v>32.20024721878863</v>
      </c>
      <c r="M23" s="84">
        <v>1221</v>
      </c>
      <c r="N23" s="101">
        <v>1654</v>
      </c>
      <c r="O23" s="6"/>
    </row>
    <row r="24" spans="1:15" ht="15.75" customHeight="1">
      <c r="A24" s="12">
        <v>18</v>
      </c>
      <c r="B24" s="97" t="s">
        <v>187</v>
      </c>
      <c r="C24" s="84">
        <v>3303</v>
      </c>
      <c r="D24" s="91">
        <f t="shared" si="0"/>
        <v>1.5331414779056813</v>
      </c>
      <c r="E24" s="86">
        <v>3558</v>
      </c>
      <c r="F24" s="91">
        <f t="shared" si="1"/>
        <v>1.65481444962769</v>
      </c>
      <c r="G24" s="91">
        <f t="shared" si="2"/>
        <v>7.720254314259762</v>
      </c>
      <c r="H24" s="84">
        <v>1932</v>
      </c>
      <c r="I24" s="101">
        <v>2153</v>
      </c>
      <c r="J24" s="91">
        <f t="shared" si="3"/>
        <v>11.438923395445144</v>
      </c>
      <c r="K24" s="31">
        <f t="shared" si="4"/>
        <v>58.492279745685735</v>
      </c>
      <c r="L24" s="91">
        <f t="shared" si="5"/>
        <v>60.511523327712204</v>
      </c>
      <c r="M24" s="84">
        <v>1501</v>
      </c>
      <c r="N24" s="101">
        <v>1835</v>
      </c>
      <c r="O24" s="6"/>
    </row>
    <row r="25" spans="1:15" ht="17.25" customHeight="1">
      <c r="A25" s="12">
        <v>19</v>
      </c>
      <c r="B25" s="97" t="s">
        <v>188</v>
      </c>
      <c r="C25" s="84">
        <v>4913</v>
      </c>
      <c r="D25" s="91">
        <f t="shared" si="0"/>
        <v>2.2804493130337913</v>
      </c>
      <c r="E25" s="86">
        <v>5199</v>
      </c>
      <c r="F25" s="91">
        <f t="shared" si="1"/>
        <v>2.4180383146752</v>
      </c>
      <c r="G25" s="91">
        <f t="shared" si="2"/>
        <v>5.821290453897831</v>
      </c>
      <c r="H25" s="84">
        <v>2018</v>
      </c>
      <c r="I25" s="101">
        <v>2426</v>
      </c>
      <c r="J25" s="91">
        <f t="shared" si="3"/>
        <v>20.218037661050545</v>
      </c>
      <c r="K25" s="31">
        <f t="shared" si="4"/>
        <v>41.07469977610421</v>
      </c>
      <c r="L25" s="91">
        <f t="shared" si="5"/>
        <v>46.66281977303328</v>
      </c>
      <c r="M25" s="84">
        <v>1881</v>
      </c>
      <c r="N25" s="101">
        <v>2231</v>
      </c>
      <c r="O25" s="6"/>
    </row>
    <row r="26" spans="1:15" ht="15.75" customHeight="1">
      <c r="A26" s="12">
        <v>20</v>
      </c>
      <c r="B26" s="97" t="s">
        <v>189</v>
      </c>
      <c r="C26" s="84">
        <v>28</v>
      </c>
      <c r="D26" s="91">
        <f t="shared" si="0"/>
        <v>0.012996658002227999</v>
      </c>
      <c r="E26" s="86">
        <v>48</v>
      </c>
      <c r="F26" s="91">
        <f t="shared" si="1"/>
        <v>0.022324646875247083</v>
      </c>
      <c r="G26" s="91">
        <f t="shared" si="2"/>
        <v>71.42857142857142</v>
      </c>
      <c r="H26" s="84">
        <v>8</v>
      </c>
      <c r="I26" s="101">
        <v>9</v>
      </c>
      <c r="J26" s="91">
        <f t="shared" si="3"/>
        <v>12.5</v>
      </c>
      <c r="K26" s="31">
        <f t="shared" si="4"/>
        <v>28.57142857142857</v>
      </c>
      <c r="L26" s="91">
        <f t="shared" si="5"/>
        <v>18.75</v>
      </c>
      <c r="M26" s="84">
        <v>7</v>
      </c>
      <c r="N26" s="101">
        <v>7</v>
      </c>
      <c r="O26" s="6"/>
    </row>
    <row r="27" spans="1:15" ht="14.25" customHeight="1">
      <c r="A27" s="12">
        <v>21</v>
      </c>
      <c r="B27" s="97" t="s">
        <v>190</v>
      </c>
      <c r="C27" s="84"/>
      <c r="D27" s="91"/>
      <c r="E27" s="87"/>
      <c r="F27" s="91"/>
      <c r="G27" s="91"/>
      <c r="H27" s="84"/>
      <c r="I27" s="100"/>
      <c r="J27" s="91"/>
      <c r="K27" s="31"/>
      <c r="L27" s="91"/>
      <c r="M27" s="84"/>
      <c r="N27" s="100"/>
      <c r="O27" s="6"/>
    </row>
    <row r="28" spans="1:15" ht="12.75">
      <c r="A28" s="12">
        <v>22</v>
      </c>
      <c r="B28" s="98" t="s">
        <v>158</v>
      </c>
      <c r="C28" s="58">
        <f>SUM(C7:C27)</f>
        <v>215440</v>
      </c>
      <c r="D28" s="99" t="s">
        <v>162</v>
      </c>
      <c r="E28" s="58">
        <f>SUM(E7:E27)</f>
        <v>215009</v>
      </c>
      <c r="F28" s="99" t="s">
        <v>162</v>
      </c>
      <c r="G28" s="91">
        <f>E28/C28*100-100</f>
        <v>-0.20005569996286</v>
      </c>
      <c r="H28" s="102">
        <f>SUM(H7:H27)</f>
        <v>112971</v>
      </c>
      <c r="I28" s="103">
        <f>SUM(I7:I27)</f>
        <v>113506</v>
      </c>
      <c r="J28" s="91">
        <f>I28/H28*100-100</f>
        <v>0.47357286383231667</v>
      </c>
      <c r="K28" s="104">
        <f>H28/C28*100</f>
        <v>52.43733754177497</v>
      </c>
      <c r="L28" s="105">
        <f>I28/E28*100</f>
        <v>52.79127850462074</v>
      </c>
      <c r="M28" s="58">
        <f>SUM(M7:M27)</f>
        <v>74980</v>
      </c>
      <c r="N28" s="106">
        <f>SUM(N7:N27)</f>
        <v>80267</v>
      </c>
      <c r="O28" s="9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/>
  <mergeCells count="8">
    <mergeCell ref="M1:N1"/>
    <mergeCell ref="M4:N4"/>
    <mergeCell ref="A2:N2"/>
    <mergeCell ref="A4:A5"/>
    <mergeCell ref="B4:B5"/>
    <mergeCell ref="C4:G4"/>
    <mergeCell ref="H4:J4"/>
    <mergeCell ref="K4:L4"/>
  </mergeCells>
  <printOptions/>
  <pageMargins left="0.31496062992125984" right="0" top="0" bottom="0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Башкатова Вікторія Василівна</cp:lastModifiedBy>
  <cp:lastPrinted>2022-11-08T09:18:01Z</cp:lastPrinted>
  <dcterms:modified xsi:type="dcterms:W3CDTF">2022-11-08T09:18:26Z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АНАЛІТИЧНІ ТАБЛИЦІ 2021_4.2021 27.102022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10000</vt:i4>
  </property>
  <property fmtid="{D5CDD505-2E9C-101B-9397-08002B2CF9AE}" pid="6" name="Тип звітуID">
    <vt:i4>31995800</vt:i4>
  </property>
  <property fmtid="{D5CDD505-2E9C-101B-9397-08002B2CF9AE}" pid="7" name="Тип звіту">
    <vt:lpwstr>АНАЛІТИЧНІ ТАБЛИЦІ 2021</vt:lpwstr>
  </property>
  <property fmtid="{D5CDD505-2E9C-101B-9397-08002B2CF9AE}" pid="8" name="К.Cума">
    <vt:lpwstr>7F870CA9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</Properties>
</file>